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vincic-my.sharepoint.com/personal/clare_white_vinci-construction_com/Documents/Bureau/"/>
    </mc:Choice>
  </mc:AlternateContent>
  <xr:revisionPtr revIDLastSave="1" documentId="13_ncr:1_{0E327946-62E9-41A6-8BE1-01F98DCFEA66}" xr6:coauthVersionLast="47" xr6:coauthVersionMax="47" xr10:uidLastSave="{C8179FD0-59A4-4734-959B-6A96143693DF}"/>
  <workbookProtection workbookAlgorithmName="SHA-512" workbookHashValue="rM1dGVR0uvb1+vJYylQ5IJMX9H//gWxdxX+Y1aZ7q02dedcZJw11HiMGj7CRAkqEHF0hkbD5Hm0czbH7sy7rsA==" workbookSaltValue="EZEV3utrUUiEKS1vODIVjA==" workbookSpinCount="100000" lockStructure="1"/>
  <bookViews>
    <workbookView xWindow="-120" yWindow="-120" windowWidth="29040" windowHeight="17640" tabRatio="591" firstSheet="1" activeTab="1" xr2:uid="{00000000-000D-0000-FFFF-FFFF00000000}"/>
  </bookViews>
  <sheets>
    <sheet name="Dictionnary" sheetId="94" state="hidden" r:id="rId1"/>
    <sheet name="Enquiry" sheetId="76" r:id="rId2"/>
    <sheet name="Bearing schedule" sheetId="100" r:id="rId3"/>
    <sheet name="FAQ" sheetId="96" r:id="rId4"/>
    <sheet name="Concrete" sheetId="71" state="hidden" r:id="rId5"/>
  </sheets>
  <definedNames>
    <definedName name="Additional_rules">Enquiry!$E$15</definedName>
    <definedName name="Additional_rules_list">Dictionnary!$C$2:$C$3</definedName>
    <definedName name="Antidust_seal?" comment="Anti dust seal required?">Enquiry!#REF!</definedName>
    <definedName name="CE_mark">Enquiry!$E$17</definedName>
    <definedName name="class_low_mortar">Enquiry!$E$38</definedName>
    <definedName name="class_lower_structure">Enquiry!$E$34</definedName>
    <definedName name="class_upp_mortar">Enquiry!$E$36</definedName>
    <definedName name="class_upper_structure">Enquiry!$E$33</definedName>
    <definedName name="classes_concrete">Concrete!$D$6:$S$6</definedName>
    <definedName name="classes_materials">Concrete!$D$6:$T$6</definedName>
    <definedName name="Contact_check_type">Enquiry!#REF!</definedName>
    <definedName name="Contact_combination">Enquiry!#REF!</definedName>
    <definedName name="Corrosion_protection">Enquiry!$E$24</definedName>
    <definedName name="Country">Enquiry!$E$21</definedName>
    <definedName name="customer">Enquiry!$E$7</definedName>
    <definedName name="Date">Enquiry!#REF!</definedName>
    <definedName name="Dynamic_cell">Enquiry!$E$27</definedName>
    <definedName name="Empty">Dictionnary!$D$2</definedName>
    <definedName name="Global_lower_masonry">Enquiry!$E$31</definedName>
    <definedName name="Global_upper_masonry">Enquiry!$E$30</definedName>
    <definedName name="Language">Enquiry!$E$5</definedName>
    <definedName name="Languages">Dictionnary!$C$5:$D$5</definedName>
    <definedName name="localisation">Concrete!$D$24:$Z$24</definedName>
    <definedName name="Lower_fixing_type">Enquiry!$E$41</definedName>
    <definedName name="Lower_gr_max_pressure">Enquiry!#REF!</definedName>
    <definedName name="Lower_max_pressure">Enquiry!#REF!</definedName>
    <definedName name="morh_low">Enquiry!$E$37</definedName>
    <definedName name="morh_upp">Enquiry!$E$35</definedName>
    <definedName name="No_">Dictionnary!$B$3</definedName>
    <definedName name="number_bearings">'Bearing schedule'!$E$44</definedName>
    <definedName name="Positions">'Bearing schedule'!$F$5:$AX$5</definedName>
    <definedName name="_xlnm.Print_Area" localSheetId="3">FAQ!$A$1:$D$50</definedName>
    <definedName name="project_name">Enquiry!$E$9</definedName>
    <definedName name="Ruler">Enquiry!$E$25</definedName>
    <definedName name="situations">Concrete!$C$28:$C$29</definedName>
    <definedName name="Skirt?">Enquiry!$E$26</definedName>
    <definedName name="Standard">Enquiry!$E$14</definedName>
    <definedName name="T_max">Enquiry!$E$20</definedName>
    <definedName name="T_min">Enquiry!$E$19</definedName>
    <definedName name="Upper_fixing_type">Enquiry!$E$40</definedName>
    <definedName name="Upper_gr_max_pressure">Enquiry!#REF!</definedName>
    <definedName name="Upper_max_pressure">Enquiry!#REF!</definedName>
    <definedName name="Yes_">Dictionnary!$B$2</definedName>
    <definedName name="Yes_No">Dictionnary!$B$2:$B$3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00" l="1"/>
  <c r="G2" i="100" s="1"/>
  <c r="H44" i="100"/>
  <c r="H2" i="100" s="1"/>
  <c r="I44" i="100"/>
  <c r="I2" i="100" s="1"/>
  <c r="J44" i="100"/>
  <c r="J2" i="100" s="1"/>
  <c r="K44" i="100"/>
  <c r="K2" i="100" s="1"/>
  <c r="L44" i="100"/>
  <c r="L2" i="100" s="1"/>
  <c r="M44" i="100"/>
  <c r="M2" i="100" s="1"/>
  <c r="N44" i="100"/>
  <c r="N2" i="100" s="1"/>
  <c r="O44" i="100"/>
  <c r="O2" i="100" s="1"/>
  <c r="F44" i="100"/>
  <c r="F2" i="100" s="1"/>
  <c r="B22" i="94"/>
  <c r="B23" i="94"/>
  <c r="C11" i="76" s="1"/>
  <c r="B24" i="94"/>
  <c r="E44" i="100" l="1"/>
  <c r="F1" i="100"/>
  <c r="G1" i="100" s="1"/>
  <c r="H1" i="100" s="1"/>
  <c r="I1" i="100" s="1"/>
  <c r="J1" i="100" s="1"/>
  <c r="K1" i="100" s="1"/>
  <c r="L1" i="100" s="1"/>
  <c r="M1" i="100" s="1"/>
  <c r="N1" i="100" s="1"/>
  <c r="O1" i="100" s="1"/>
  <c r="P1" i="100" l="1"/>
  <c r="Q1" i="100" s="1"/>
  <c r="R1" i="100" s="1"/>
  <c r="S1" i="100" s="1"/>
  <c r="T1" i="100" s="1"/>
  <c r="U1" i="100" s="1"/>
  <c r="V1" i="100" s="1"/>
  <c r="W1" i="100" s="1"/>
  <c r="X1" i="100" s="1"/>
  <c r="Y1" i="100" s="1"/>
  <c r="Z1" i="100" s="1"/>
  <c r="AA1" i="100" s="1"/>
  <c r="AB1" i="100" s="1"/>
  <c r="AC1" i="100" s="1"/>
  <c r="AD1" i="100" s="1"/>
  <c r="AE1" i="100" s="1"/>
  <c r="AF1" i="100" s="1"/>
  <c r="AG1" i="100" s="1"/>
  <c r="AH1" i="100" s="1"/>
  <c r="AI1" i="100" s="1"/>
  <c r="AJ1" i="100" s="1"/>
  <c r="AK1" i="100" s="1"/>
  <c r="AL1" i="100" s="1"/>
  <c r="AM1" i="100" s="1"/>
  <c r="AN1" i="100" s="1"/>
  <c r="AO1" i="100" s="1"/>
  <c r="AP1" i="100" s="1"/>
  <c r="AQ1" i="100" s="1"/>
  <c r="AR1" i="100" s="1"/>
  <c r="AS1" i="100" s="1"/>
  <c r="AT1" i="100" s="1"/>
  <c r="AU1" i="100" s="1"/>
  <c r="AV1" i="100" s="1"/>
  <c r="AW1" i="100" s="1"/>
  <c r="AX1" i="100" s="1"/>
  <c r="AY1" i="100" s="1"/>
  <c r="AZ1" i="100" s="1"/>
  <c r="BA1" i="100" s="1"/>
  <c r="BB1" i="100" s="1"/>
  <c r="BC1" i="100" s="1"/>
  <c r="BD1" i="100" s="1"/>
  <c r="BE1" i="100" s="1"/>
  <c r="BF1" i="100" s="1"/>
  <c r="BG1" i="100" s="1"/>
  <c r="BH1" i="100" s="1"/>
  <c r="BI1" i="100" s="1"/>
  <c r="BJ1" i="100" s="1"/>
  <c r="BK1" i="100" s="1"/>
  <c r="BL1" i="100" s="1"/>
  <c r="BM1" i="100" s="1"/>
  <c r="BN1" i="100" s="1"/>
  <c r="BO1" i="100" s="1"/>
  <c r="BP1" i="100" s="1"/>
  <c r="BQ1" i="100" s="1"/>
  <c r="BR1" i="100" s="1"/>
  <c r="BS1" i="100" s="1"/>
  <c r="BT1" i="100" s="1"/>
  <c r="BU1" i="100" s="1"/>
  <c r="BV1" i="100" s="1"/>
  <c r="BW1" i="100" s="1"/>
  <c r="BX1" i="100" s="1"/>
  <c r="BY1" i="100" s="1"/>
  <c r="BZ1" i="100" s="1"/>
  <c r="CA1" i="100" s="1"/>
  <c r="CB1" i="100" s="1"/>
  <c r="CC1" i="100" s="1"/>
  <c r="CD1" i="100" s="1"/>
  <c r="CE1" i="100" s="1"/>
  <c r="CF1" i="100" s="1"/>
  <c r="CG1" i="100" s="1"/>
  <c r="CH1" i="100" s="1"/>
  <c r="C10" i="76"/>
  <c r="C12" i="76" l="1"/>
  <c r="G20" i="76"/>
  <c r="E21" i="76"/>
  <c r="G19" i="76"/>
  <c r="B9" i="94" l="1"/>
  <c r="Q46" i="76"/>
  <c r="U46" i="76"/>
  <c r="Y46" i="76"/>
  <c r="AC46" i="76"/>
  <c r="AG46" i="76"/>
  <c r="AK46" i="76"/>
  <c r="AO46" i="76"/>
  <c r="AS46" i="76"/>
  <c r="AW46" i="76"/>
  <c r="BA46" i="76"/>
  <c r="BE46" i="76"/>
  <c r="BI46" i="76"/>
  <c r="BM46" i="76"/>
  <c r="BQ46" i="76"/>
  <c r="BU46" i="76"/>
  <c r="BY46" i="76"/>
  <c r="CC46" i="76"/>
  <c r="CG46" i="76"/>
  <c r="B8" i="94"/>
  <c r="B120" i="94"/>
  <c r="B126" i="94"/>
  <c r="B125" i="94"/>
  <c r="B124" i="94"/>
  <c r="B123" i="94"/>
  <c r="B122" i="94"/>
  <c r="B121" i="94"/>
  <c r="B106" i="94"/>
  <c r="B105" i="94"/>
  <c r="B43" i="100" s="1"/>
  <c r="B62" i="94"/>
  <c r="CH46" i="76" l="1"/>
  <c r="CD46" i="76"/>
  <c r="BZ46" i="76"/>
  <c r="BV46" i="76"/>
  <c r="BR46" i="76"/>
  <c r="BN46" i="76"/>
  <c r="BJ46" i="76"/>
  <c r="BF46" i="76"/>
  <c r="BB46" i="76"/>
  <c r="AX46" i="76"/>
  <c r="AT46" i="76"/>
  <c r="AP46" i="76"/>
  <c r="AL46" i="76"/>
  <c r="AH46" i="76"/>
  <c r="AD46" i="76"/>
  <c r="Z46" i="76"/>
  <c r="V46" i="76"/>
  <c r="R46" i="76"/>
  <c r="N46" i="76"/>
  <c r="CE46" i="76"/>
  <c r="CA46" i="76"/>
  <c r="BW46" i="76"/>
  <c r="BS46" i="76"/>
  <c r="BO46" i="76"/>
  <c r="BK46" i="76"/>
  <c r="BG46" i="76"/>
  <c r="BC46" i="76"/>
  <c r="AY46" i="76"/>
  <c r="AU46" i="76"/>
  <c r="AQ46" i="76"/>
  <c r="AM46" i="76"/>
  <c r="AI46" i="76"/>
  <c r="AE46" i="76"/>
  <c r="AA46" i="76"/>
  <c r="W46" i="76"/>
  <c r="S46" i="76"/>
  <c r="O46" i="76"/>
  <c r="CF46" i="76"/>
  <c r="CB46" i="76"/>
  <c r="BX46" i="76"/>
  <c r="BT46" i="76"/>
  <c r="BP46" i="76"/>
  <c r="BL46" i="76"/>
  <c r="BH46" i="76"/>
  <c r="BD46" i="76"/>
  <c r="AZ46" i="76"/>
  <c r="AV46" i="76"/>
  <c r="AR46" i="76"/>
  <c r="AN46" i="76"/>
  <c r="AJ46" i="76"/>
  <c r="AF46" i="76"/>
  <c r="AB46" i="76"/>
  <c r="X46" i="76"/>
  <c r="T46" i="76"/>
  <c r="P46" i="76"/>
  <c r="B118" i="94"/>
  <c r="B44" i="94"/>
  <c r="C3" i="94"/>
  <c r="B111" i="94"/>
  <c r="B110" i="94"/>
  <c r="B109" i="94"/>
  <c r="B108" i="94"/>
  <c r="B48" i="94"/>
  <c r="C38" i="76" l="1"/>
  <c r="B40" i="76"/>
  <c r="B30" i="76"/>
  <c r="B74" i="94"/>
  <c r="A2" i="100" s="1"/>
  <c r="B21" i="94" l="1"/>
  <c r="B116" i="94" l="1"/>
  <c r="B112" i="94"/>
  <c r="B113" i="94"/>
  <c r="B114" i="94"/>
  <c r="B115" i="94"/>
  <c r="B20" i="94"/>
  <c r="B18" i="94"/>
  <c r="B65" i="94"/>
  <c r="C8" i="76" l="1"/>
  <c r="B43" i="76"/>
  <c r="I27" i="71"/>
  <c r="H27" i="71"/>
  <c r="G27" i="71"/>
  <c r="F27" i="71"/>
  <c r="E27" i="71"/>
  <c r="D27" i="71"/>
  <c r="R8" i="71"/>
  <c r="Q8" i="71"/>
  <c r="P8" i="71"/>
  <c r="O8" i="71"/>
  <c r="N8" i="71"/>
  <c r="M8" i="71"/>
  <c r="L8" i="71"/>
  <c r="K8" i="71"/>
  <c r="J8" i="71"/>
  <c r="I8" i="71"/>
  <c r="H8" i="71"/>
  <c r="G8" i="71"/>
  <c r="F8" i="71"/>
  <c r="E8" i="71"/>
  <c r="D8" i="71"/>
  <c r="R7" i="71"/>
  <c r="R17" i="71" s="1"/>
  <c r="Q7" i="71"/>
  <c r="Q20" i="71" s="1"/>
  <c r="P7" i="71"/>
  <c r="O7" i="71"/>
  <c r="O19" i="71" s="1"/>
  <c r="N7" i="71"/>
  <c r="N9" i="71" s="1"/>
  <c r="M7" i="71"/>
  <c r="M17" i="71" s="1"/>
  <c r="L7" i="71"/>
  <c r="L10" i="71" s="1"/>
  <c r="K7" i="71"/>
  <c r="K20" i="71" s="1"/>
  <c r="J7" i="71"/>
  <c r="J19" i="71" s="1"/>
  <c r="I7" i="71"/>
  <c r="I20" i="71" s="1"/>
  <c r="H7" i="71"/>
  <c r="H16" i="71" s="1"/>
  <c r="G7" i="71"/>
  <c r="G16" i="71" s="1"/>
  <c r="F7" i="71"/>
  <c r="F20" i="71" s="1"/>
  <c r="E7" i="71"/>
  <c r="E19" i="71" s="1"/>
  <c r="D7" i="71"/>
  <c r="D15" i="71" s="1"/>
  <c r="H20" i="71" l="1"/>
  <c r="L17" i="71"/>
  <c r="K17" i="71" s="1"/>
  <c r="P20" i="71"/>
  <c r="N19" i="71"/>
  <c r="L12" i="71"/>
  <c r="L11" i="71"/>
  <c r="E9" i="71"/>
  <c r="I9" i="71"/>
  <c r="M9" i="71"/>
  <c r="Q9" i="71"/>
  <c r="Q10" i="71" s="1"/>
  <c r="F10" i="71"/>
  <c r="K10" i="71"/>
  <c r="J10" i="71" s="1"/>
  <c r="H15" i="71"/>
  <c r="N15" i="71"/>
  <c r="F16" i="71"/>
  <c r="J16" i="71"/>
  <c r="N16" i="71"/>
  <c r="R16" i="71"/>
  <c r="J17" i="71"/>
  <c r="Q17" i="71"/>
  <c r="P17" i="71" s="1"/>
  <c r="H18" i="71"/>
  <c r="G18" i="71" s="1"/>
  <c r="N18" i="71"/>
  <c r="M18" i="71" s="1"/>
  <c r="D19" i="71"/>
  <c r="R18" i="71" s="1"/>
  <c r="I19" i="71"/>
  <c r="M19" i="71"/>
  <c r="E20" i="71"/>
  <c r="J20" i="71"/>
  <c r="O20" i="71"/>
  <c r="D9" i="71"/>
  <c r="H9" i="71"/>
  <c r="L9" i="71"/>
  <c r="P9" i="71"/>
  <c r="E10" i="71"/>
  <c r="I10" i="71"/>
  <c r="N10" i="71"/>
  <c r="G15" i="71"/>
  <c r="L15" i="71"/>
  <c r="E16" i="71"/>
  <c r="D16" i="71" s="1"/>
  <c r="I16" i="71"/>
  <c r="M16" i="71"/>
  <c r="Q16" i="71"/>
  <c r="I17" i="71"/>
  <c r="H17" i="71" s="1"/>
  <c r="O17" i="71"/>
  <c r="F18" i="71"/>
  <c r="E18" i="71" s="1"/>
  <c r="L18" i="71"/>
  <c r="Q18" i="71"/>
  <c r="H19" i="71"/>
  <c r="L19" i="71"/>
  <c r="D20" i="71"/>
  <c r="R19" i="71" s="1"/>
  <c r="Q19" i="71" s="1"/>
  <c r="N20" i="71"/>
  <c r="G9" i="71"/>
  <c r="K9" i="71"/>
  <c r="O9" i="71"/>
  <c r="O10" i="71" s="1"/>
  <c r="D10" i="71"/>
  <c r="H10" i="71"/>
  <c r="M10" i="71"/>
  <c r="F15" i="71"/>
  <c r="E15" i="71" s="1"/>
  <c r="K15" i="71"/>
  <c r="L16" i="71"/>
  <c r="P16" i="71"/>
  <c r="G17" i="71"/>
  <c r="F17" i="71" s="1"/>
  <c r="N17" i="71"/>
  <c r="D18" i="71"/>
  <c r="K18" i="71"/>
  <c r="P18" i="71"/>
  <c r="G19" i="71"/>
  <c r="F19" i="71" s="1"/>
  <c r="K19" i="71"/>
  <c r="P19" i="71"/>
  <c r="G20" i="71"/>
  <c r="M20" i="71"/>
  <c r="L20" i="71" s="1"/>
  <c r="R20" i="71"/>
  <c r="F9" i="71"/>
  <c r="J9" i="71"/>
  <c r="R9" i="71"/>
  <c r="R10" i="71" s="1"/>
  <c r="G10" i="71"/>
  <c r="J15" i="71"/>
  <c r="I15" i="71" s="1"/>
  <c r="K16" i="71"/>
  <c r="O16" i="71"/>
  <c r="E17" i="71"/>
  <c r="D17" i="71" s="1"/>
  <c r="J18" i="71"/>
  <c r="I18" i="71" s="1"/>
  <c r="O18" i="71"/>
  <c r="K11" i="71" l="1"/>
  <c r="J11" i="71" s="1"/>
  <c r="O12" i="71"/>
  <c r="O11" i="71"/>
  <c r="G12" i="71"/>
  <c r="F12" i="71" s="1"/>
  <c r="E12" i="71" s="1"/>
  <c r="G11" i="71"/>
  <c r="F11" i="71" s="1"/>
  <c r="E11" i="71" s="1"/>
  <c r="G13" i="71"/>
  <c r="F13" i="71" s="1"/>
  <c r="G14" i="71"/>
  <c r="F14" i="71" s="1"/>
  <c r="N12" i="71"/>
  <c r="M12" i="71" s="1"/>
  <c r="N11" i="71"/>
  <c r="M11" i="71" s="1"/>
  <c r="L13" i="71"/>
  <c r="L14" i="71"/>
  <c r="I14" i="71"/>
  <c r="I13" i="71"/>
  <c r="K12" i="71"/>
  <c r="J12" i="71" s="1"/>
  <c r="K14" i="71"/>
  <c r="J14" i="71" s="1"/>
  <c r="K13" i="71"/>
  <c r="J13" i="71" s="1"/>
  <c r="P14" i="71"/>
  <c r="P13" i="71"/>
  <c r="M14" i="71"/>
  <c r="M13" i="71"/>
  <c r="R15" i="71"/>
  <c r="Q15" i="71" s="1"/>
  <c r="O14" i="71"/>
  <c r="N14" i="71" s="1"/>
  <c r="O13" i="71"/>
  <c r="N13" i="71" s="1"/>
  <c r="D14" i="71"/>
  <c r="D13" i="71"/>
  <c r="R12" i="71" s="1"/>
  <c r="P15" i="71"/>
  <c r="O15" i="71" s="1"/>
  <c r="R13" i="71"/>
  <c r="Q13" i="71" s="1"/>
  <c r="R14" i="71"/>
  <c r="Q14" i="71" s="1"/>
  <c r="P10" i="71"/>
  <c r="Q12" i="71"/>
  <c r="Q11" i="71"/>
  <c r="D12" i="71"/>
  <c r="R11" i="71" s="1"/>
  <c r="D11" i="71"/>
  <c r="I12" i="71"/>
  <c r="H12" i="71" s="1"/>
  <c r="I11" i="71"/>
  <c r="H11" i="71" s="1"/>
  <c r="H14" i="71"/>
  <c r="H13" i="71"/>
  <c r="E14" i="71"/>
  <c r="E13" i="71"/>
  <c r="M15" i="71"/>
  <c r="P12" i="71" l="1"/>
  <c r="P11" i="71"/>
  <c r="B104" i="94" l="1"/>
  <c r="B42" i="100" s="1"/>
  <c r="B103" i="94"/>
  <c r="B40" i="100" s="1"/>
  <c r="B102" i="94"/>
  <c r="B38" i="100" s="1"/>
  <c r="B101" i="94"/>
  <c r="A38" i="100" s="1"/>
  <c r="B100" i="94"/>
  <c r="B99" i="94"/>
  <c r="B98" i="94"/>
  <c r="B32" i="100" s="1"/>
  <c r="B97" i="94"/>
  <c r="A32" i="100" s="1"/>
  <c r="B96" i="94"/>
  <c r="A31" i="100" s="1"/>
  <c r="B95" i="94"/>
  <c r="B94" i="94"/>
  <c r="B93" i="94"/>
  <c r="B27" i="100" s="1"/>
  <c r="B92" i="94"/>
  <c r="B23" i="100" s="1"/>
  <c r="B91" i="94"/>
  <c r="B19" i="100" s="1"/>
  <c r="B90" i="94"/>
  <c r="A19" i="100" s="1"/>
  <c r="B89" i="94"/>
  <c r="B88" i="94"/>
  <c r="B87" i="94"/>
  <c r="B15" i="100" s="1"/>
  <c r="B86" i="94"/>
  <c r="B11" i="100" s="1"/>
  <c r="B85" i="94"/>
  <c r="B84" i="94"/>
  <c r="B83" i="94"/>
  <c r="B82" i="94"/>
  <c r="E7" i="100" s="1"/>
  <c r="B81" i="94"/>
  <c r="B80" i="94"/>
  <c r="B79" i="94"/>
  <c r="B6" i="100" s="1"/>
  <c r="B78" i="94"/>
  <c r="A6" i="100" s="1"/>
  <c r="B77" i="94"/>
  <c r="A5" i="100" s="1"/>
  <c r="B76" i="94"/>
  <c r="A4" i="100" s="1"/>
  <c r="B75" i="94"/>
  <c r="A3" i="100" s="1"/>
  <c r="B73" i="94"/>
  <c r="A1" i="100" s="1"/>
  <c r="B72" i="94"/>
  <c r="H3" i="76" s="1"/>
  <c r="B71" i="94"/>
  <c r="G3" i="76" s="1"/>
  <c r="B70" i="94"/>
  <c r="B69" i="94"/>
  <c r="B68" i="94"/>
  <c r="B67" i="94"/>
  <c r="B66" i="94"/>
  <c r="B56" i="94"/>
  <c r="B58" i="94"/>
  <c r="B60" i="94"/>
  <c r="B57" i="94"/>
  <c r="B107" i="94"/>
  <c r="B54" i="94"/>
  <c r="B53" i="94"/>
  <c r="B52" i="94"/>
  <c r="B42" i="94"/>
  <c r="B41" i="94"/>
  <c r="B39" i="94"/>
  <c r="B46" i="94"/>
  <c r="B45" i="94"/>
  <c r="B50" i="94"/>
  <c r="B49" i="94"/>
  <c r="B61" i="94"/>
  <c r="B59" i="94"/>
  <c r="B38" i="94"/>
  <c r="B40" i="94"/>
  <c r="B37" i="94"/>
  <c r="B35" i="94"/>
  <c r="B34" i="94"/>
  <c r="B33" i="94"/>
  <c r="B32" i="94"/>
  <c r="B30" i="94"/>
  <c r="B6" i="94"/>
  <c r="B28" i="94"/>
  <c r="B27" i="94"/>
  <c r="B26" i="94"/>
  <c r="B13" i="94"/>
  <c r="B12" i="94"/>
  <c r="B11" i="94"/>
  <c r="B14" i="94"/>
  <c r="B19" i="94"/>
  <c r="B17" i="94"/>
  <c r="B16" i="94"/>
  <c r="B5" i="94"/>
  <c r="D14" i="100" l="1"/>
  <c r="D18" i="100"/>
  <c r="D10" i="100"/>
  <c r="C19" i="100"/>
  <c r="C23" i="100"/>
  <c r="C27" i="100"/>
  <c r="E11" i="100"/>
  <c r="E15" i="100"/>
  <c r="E6" i="100"/>
  <c r="E16" i="100"/>
  <c r="E8" i="100"/>
  <c r="E12" i="100"/>
  <c r="C21" i="100"/>
  <c r="C25" i="100"/>
  <c r="C29" i="100"/>
  <c r="D33" i="100"/>
  <c r="D28" i="100"/>
  <c r="D26" i="100"/>
  <c r="D35" i="100"/>
  <c r="D30" i="100"/>
  <c r="D39" i="100"/>
  <c r="D37" i="100"/>
  <c r="D20" i="100"/>
  <c r="D41" i="100"/>
  <c r="D24" i="100"/>
  <c r="D22" i="100"/>
  <c r="D6" i="100"/>
  <c r="D11" i="100"/>
  <c r="D15" i="100"/>
  <c r="D17" i="100"/>
  <c r="D9" i="100"/>
  <c r="D13" i="100"/>
  <c r="D40" i="100"/>
  <c r="D23" i="100"/>
  <c r="D21" i="100"/>
  <c r="D32" i="100"/>
  <c r="D27" i="100"/>
  <c r="D25" i="100"/>
  <c r="D34" i="100"/>
  <c r="D29" i="100"/>
  <c r="D38" i="100"/>
  <c r="D36" i="100"/>
  <c r="D19" i="100"/>
  <c r="C35" i="76"/>
  <c r="C19" i="76"/>
  <c r="C17" i="76"/>
  <c r="C21" i="76"/>
  <c r="C20" i="76"/>
  <c r="C37" i="76"/>
  <c r="C36" i="76"/>
  <c r="C22" i="76"/>
  <c r="B33" i="76"/>
  <c r="C5" i="76"/>
  <c r="C15" i="76"/>
  <c r="C14" i="76"/>
  <c r="C28" i="76"/>
  <c r="C27" i="76" s="1"/>
  <c r="C25" i="76" s="1"/>
  <c r="C31" i="76" s="1"/>
  <c r="C30" i="76" s="1"/>
  <c r="C34" i="76"/>
  <c r="B14" i="76"/>
  <c r="C24" i="76"/>
  <c r="C41" i="76"/>
  <c r="C9" i="76"/>
  <c r="C7" i="76" s="1"/>
  <c r="B7" i="76" s="1"/>
  <c r="C26" i="76"/>
  <c r="C40" i="76"/>
  <c r="C33" i="7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mambor</author>
  </authors>
  <commentList>
    <comment ref="E22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For 'Rail bridge', fixings will be designed without friction</t>
        </r>
      </text>
    </comment>
    <comment ref="E33" authorId="0" shapeId="0" xr:uid="{00000000-0006-0000-0000-000002000000}">
      <text>
        <r>
          <rPr>
            <b/>
            <sz val="12"/>
            <color indexed="81"/>
            <rFont val="Tahoma"/>
            <family val="2"/>
          </rPr>
          <t>C X/Y, concrete class according to EN 206-1:
X represents the characteristic cylinder strength f</t>
        </r>
        <r>
          <rPr>
            <b/>
            <sz val="9"/>
            <color indexed="81"/>
            <rFont val="Tahoma"/>
            <family val="2"/>
          </rPr>
          <t>ck,cyl</t>
        </r>
        <r>
          <rPr>
            <b/>
            <sz val="12"/>
            <color indexed="81"/>
            <rFont val="Tahoma"/>
            <family val="2"/>
          </rPr>
          <t xml:space="preserve">
Y represents the characteristic cube strength f</t>
        </r>
        <r>
          <rPr>
            <b/>
            <sz val="9"/>
            <color indexed="81"/>
            <rFont val="Tahoma"/>
            <family val="2"/>
          </rPr>
          <t>ck,cube</t>
        </r>
      </text>
    </comment>
    <comment ref="E34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>C X/Y, concrete class according to EN 206-1:
X represents the characteristic cylinder strength f</t>
        </r>
        <r>
          <rPr>
            <b/>
            <sz val="9"/>
            <color indexed="81"/>
            <rFont val="Tahoma"/>
            <family val="2"/>
          </rPr>
          <t>ck,cyl</t>
        </r>
        <r>
          <rPr>
            <b/>
            <sz val="12"/>
            <color indexed="81"/>
            <rFont val="Tahoma"/>
            <family val="2"/>
          </rPr>
          <t xml:space="preserve">
Y represents the characteristic cube strength f</t>
        </r>
        <r>
          <rPr>
            <b/>
            <sz val="9"/>
            <color indexed="81"/>
            <rFont val="Tahoma"/>
            <family val="2"/>
          </rPr>
          <t>ck,cube</t>
        </r>
      </text>
    </comment>
    <comment ref="E36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>C X/Y, concrete class according to EN 206-1:
X represents the characteristic cylinder strength f</t>
        </r>
        <r>
          <rPr>
            <b/>
            <sz val="9"/>
            <color indexed="81"/>
            <rFont val="Tahoma"/>
            <family val="2"/>
          </rPr>
          <t>ck,cyl</t>
        </r>
        <r>
          <rPr>
            <b/>
            <sz val="12"/>
            <color indexed="81"/>
            <rFont val="Tahoma"/>
            <family val="2"/>
          </rPr>
          <t xml:space="preserve">
Y represents the characteristic cube strength f</t>
        </r>
        <r>
          <rPr>
            <b/>
            <sz val="9"/>
            <color indexed="81"/>
            <rFont val="Tahoma"/>
            <family val="2"/>
          </rPr>
          <t>ck,cube</t>
        </r>
      </text>
    </comment>
    <comment ref="E38" authorId="0" shapeId="0" xr:uid="{00000000-0006-0000-0000-000005000000}">
      <text>
        <r>
          <rPr>
            <b/>
            <sz val="12"/>
            <color indexed="81"/>
            <rFont val="Tahoma"/>
            <family val="2"/>
          </rPr>
          <t>C X/Y, concrete class according to EN 206-1:
X represents the characteristic cylinder strength f</t>
        </r>
        <r>
          <rPr>
            <b/>
            <sz val="9"/>
            <color indexed="81"/>
            <rFont val="Tahoma"/>
            <family val="2"/>
          </rPr>
          <t>ck,cyl</t>
        </r>
        <r>
          <rPr>
            <b/>
            <sz val="12"/>
            <color indexed="81"/>
            <rFont val="Tahoma"/>
            <family val="2"/>
          </rPr>
          <t xml:space="preserve">
Y represents the characteristic cube strength f</t>
        </r>
        <r>
          <rPr>
            <b/>
            <sz val="9"/>
            <color indexed="81"/>
            <rFont val="Tahoma"/>
            <family val="2"/>
          </rPr>
          <t>ck,cube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mambor</author>
  </authors>
  <commentList>
    <comment ref="E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mambor:</t>
        </r>
        <r>
          <rPr>
            <sz val="8"/>
            <color indexed="81"/>
            <rFont val="Tahoma"/>
            <family val="2"/>
          </rPr>
          <t xml:space="preserve">
LLmax+DD Maximum 
Live Load + Dead Load</t>
        </r>
      </text>
    </comment>
    <comment ref="E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mambor:</t>
        </r>
        <r>
          <rPr>
            <sz val="8"/>
            <color indexed="81"/>
            <rFont val="Tahoma"/>
            <family val="2"/>
          </rPr>
          <t xml:space="preserve">
DD Dead Load</t>
        </r>
      </text>
    </comment>
    <comment ref="E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mambor:</t>
        </r>
        <r>
          <rPr>
            <sz val="8"/>
            <color indexed="81"/>
            <rFont val="Tahoma"/>
            <family val="2"/>
          </rPr>
          <t xml:space="preserve">
Llmin + DD = Minimum Live Load + Dead Load</t>
        </r>
      </text>
    </comment>
    <comment ref="B1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mambor:</t>
        </r>
        <r>
          <rPr>
            <sz val="8"/>
            <color indexed="81"/>
            <rFont val="Tahoma"/>
            <family val="2"/>
          </rPr>
          <t xml:space="preserve">
factored loads
strength limit state</t>
        </r>
      </text>
    </comment>
  </commentList>
</comments>
</file>

<file path=xl/sharedStrings.xml><?xml version="1.0" encoding="utf-8"?>
<sst xmlns="http://schemas.openxmlformats.org/spreadsheetml/2006/main" count="409" uniqueCount="323">
  <si>
    <t>SLS</t>
  </si>
  <si>
    <t>ULS</t>
  </si>
  <si>
    <t>Position</t>
  </si>
  <si>
    <t>Longitudinal</t>
  </si>
  <si>
    <t>C 12/15</t>
  </si>
  <si>
    <t>C 16/20</t>
  </si>
  <si>
    <t>C 20/25</t>
  </si>
  <si>
    <t>C 25/30</t>
  </si>
  <si>
    <t>C 30/37</t>
  </si>
  <si>
    <t>C 35/45</t>
  </si>
  <si>
    <t>C 40/50</t>
  </si>
  <si>
    <t>C 45/55</t>
  </si>
  <si>
    <t>C 50/60</t>
  </si>
  <si>
    <t>C 55/67</t>
  </si>
  <si>
    <t>C 60/75</t>
  </si>
  <si>
    <t>C 70/85</t>
  </si>
  <si>
    <t>C 80/95</t>
  </si>
  <si>
    <t>C 90/105</t>
  </si>
  <si>
    <t>MPa</t>
  </si>
  <si>
    <t>GPa</t>
  </si>
  <si>
    <t>‰</t>
  </si>
  <si>
    <t>n</t>
  </si>
  <si>
    <t>Steel</t>
  </si>
  <si>
    <t>ELU</t>
  </si>
  <si>
    <t>Project data</t>
  </si>
  <si>
    <t>Project localisation</t>
  </si>
  <si>
    <t>Type of structure</t>
  </si>
  <si>
    <t>France</t>
  </si>
  <si>
    <t>Bridge</t>
  </si>
  <si>
    <t>Bétons</t>
  </si>
  <si>
    <t>EN 1992-1-1 § 3.1.2 Tableau 3.1</t>
  </si>
  <si>
    <r>
      <t>f</t>
    </r>
    <r>
      <rPr>
        <vertAlign val="subscript"/>
        <sz val="11"/>
        <rFont val="Calibri"/>
        <family val="2"/>
      </rPr>
      <t>ck</t>
    </r>
  </si>
  <si>
    <r>
      <t>f</t>
    </r>
    <r>
      <rPr>
        <vertAlign val="subscript"/>
        <sz val="11"/>
        <rFont val="Calibri"/>
        <family val="2"/>
      </rPr>
      <t>ck,cube</t>
    </r>
  </si>
  <si>
    <r>
      <t>f</t>
    </r>
    <r>
      <rPr>
        <vertAlign val="subscript"/>
        <sz val="11"/>
        <rFont val="Calibri"/>
        <family val="2"/>
      </rPr>
      <t>cm</t>
    </r>
  </si>
  <si>
    <r>
      <t>f</t>
    </r>
    <r>
      <rPr>
        <vertAlign val="subscript"/>
        <sz val="11"/>
        <rFont val="Calibri"/>
        <family val="2"/>
      </rPr>
      <t>ctm</t>
    </r>
  </si>
  <si>
    <r>
      <t>f</t>
    </r>
    <r>
      <rPr>
        <vertAlign val="subscript"/>
        <sz val="11"/>
        <rFont val="Calibri"/>
        <family val="2"/>
      </rPr>
      <t>ctk,0,05</t>
    </r>
  </si>
  <si>
    <r>
      <t>f</t>
    </r>
    <r>
      <rPr>
        <vertAlign val="subscript"/>
        <sz val="11"/>
        <rFont val="Calibri"/>
        <family val="2"/>
      </rPr>
      <t>ctk,0,95</t>
    </r>
  </si>
  <si>
    <r>
      <t>E</t>
    </r>
    <r>
      <rPr>
        <vertAlign val="subscript"/>
        <sz val="11"/>
        <rFont val="Calibri"/>
        <family val="2"/>
      </rPr>
      <t>cm</t>
    </r>
  </si>
  <si>
    <r>
      <t>ε</t>
    </r>
    <r>
      <rPr>
        <vertAlign val="subscript"/>
        <sz val="11"/>
        <rFont val="Calibri"/>
        <family val="2"/>
      </rPr>
      <t>c1</t>
    </r>
  </si>
  <si>
    <r>
      <t>ε</t>
    </r>
    <r>
      <rPr>
        <vertAlign val="subscript"/>
        <sz val="11"/>
        <rFont val="Calibri"/>
        <family val="2"/>
      </rPr>
      <t>cu1</t>
    </r>
  </si>
  <si>
    <r>
      <t>ε</t>
    </r>
    <r>
      <rPr>
        <vertAlign val="subscript"/>
        <sz val="11"/>
        <rFont val="Calibri"/>
        <family val="2"/>
      </rPr>
      <t>c2</t>
    </r>
  </si>
  <si>
    <r>
      <t>ε</t>
    </r>
    <r>
      <rPr>
        <vertAlign val="subscript"/>
        <sz val="11"/>
        <rFont val="Calibri"/>
        <family val="2"/>
      </rPr>
      <t>cu2</t>
    </r>
  </si>
  <si>
    <r>
      <t>ε</t>
    </r>
    <r>
      <rPr>
        <vertAlign val="subscript"/>
        <sz val="11"/>
        <rFont val="Calibri"/>
        <family val="2"/>
      </rPr>
      <t>c3</t>
    </r>
  </si>
  <si>
    <r>
      <t>ε</t>
    </r>
    <r>
      <rPr>
        <vertAlign val="subscript"/>
        <sz val="11"/>
        <rFont val="Calibri"/>
        <family val="2"/>
      </rPr>
      <t>cu3</t>
    </r>
  </si>
  <si>
    <t>Coefficients béton</t>
  </si>
  <si>
    <r>
      <t>α</t>
    </r>
    <r>
      <rPr>
        <vertAlign val="subscript"/>
        <sz val="11"/>
        <rFont val="Calibri"/>
        <family val="2"/>
      </rPr>
      <t>cc</t>
    </r>
  </si>
  <si>
    <r>
      <t>γ</t>
    </r>
    <r>
      <rPr>
        <vertAlign val="subscript"/>
        <sz val="11"/>
        <rFont val="Calibri"/>
        <family val="2"/>
      </rPr>
      <t>c</t>
    </r>
  </si>
  <si>
    <t>Resistance class</t>
  </si>
  <si>
    <t>Other than bridge</t>
  </si>
  <si>
    <t>Min</t>
  </si>
  <si>
    <t>Max</t>
  </si>
  <si>
    <t>Coefficient</t>
  </si>
  <si>
    <t>Vertical</t>
  </si>
  <si>
    <t>Transversal</t>
  </si>
  <si>
    <t>C 32/40</t>
  </si>
  <si>
    <t>ULS Basic</t>
  </si>
  <si>
    <t>ULS Seismic</t>
  </si>
  <si>
    <t>Quantity</t>
  </si>
  <si>
    <t>Date</t>
  </si>
  <si>
    <t>Quantité</t>
  </si>
  <si>
    <t>Upper masonry plate</t>
  </si>
  <si>
    <t>Lower masonry plate</t>
  </si>
  <si>
    <t>Preset</t>
  </si>
  <si>
    <t>Number</t>
  </si>
  <si>
    <t>EN</t>
  </si>
  <si>
    <t>FR</t>
  </si>
  <si>
    <t>Language</t>
  </si>
  <si>
    <t>Symbol</t>
  </si>
  <si>
    <t>No</t>
  </si>
  <si>
    <t>Permanent</t>
  </si>
  <si>
    <t>Options</t>
  </si>
  <si>
    <t>Customer</t>
  </si>
  <si>
    <t>User</t>
  </si>
  <si>
    <t>Translations [mm]</t>
  </si>
  <si>
    <t>Rotations [rad]</t>
  </si>
  <si>
    <t>Irreversible</t>
  </si>
  <si>
    <t>Reversible</t>
  </si>
  <si>
    <t>Upper surface</t>
  </si>
  <si>
    <t>Lower surface</t>
  </si>
  <si>
    <t>Min. design temperature</t>
  </si>
  <si>
    <t>Max. design temperature</t>
  </si>
  <si>
    <t>Maximum dimensions of the bearing</t>
  </si>
  <si>
    <t>Maximum height</t>
  </si>
  <si>
    <t>cells to modify</t>
  </si>
  <si>
    <t>information cells</t>
  </si>
  <si>
    <t>cells with standard values</t>
  </si>
  <si>
    <t>negative verification result</t>
  </si>
  <si>
    <t>Bearing type</t>
  </si>
  <si>
    <t>ULS seismic</t>
  </si>
  <si>
    <t>Données du projet</t>
  </si>
  <si>
    <t>Client</t>
  </si>
  <si>
    <t>Utilisateur</t>
  </si>
  <si>
    <t>Langue</t>
  </si>
  <si>
    <t>Type d'appui</t>
  </si>
  <si>
    <t>Design loads</t>
  </si>
  <si>
    <t>[kN]</t>
  </si>
  <si>
    <t>Efforts de design</t>
  </si>
  <si>
    <t>ELS</t>
  </si>
  <si>
    <t>ELU sismic</t>
  </si>
  <si>
    <t>Dimmensions maximales d'appui</t>
  </si>
  <si>
    <t>Surface supérieure</t>
  </si>
  <si>
    <t>Surface inférieure</t>
  </si>
  <si>
    <t>Min. temperature de design</t>
  </si>
  <si>
    <t>Max. temperature de design</t>
  </si>
  <si>
    <t>Localisation du projet</t>
  </si>
  <si>
    <t>Type de structure</t>
  </si>
  <si>
    <t xml:space="preserve">Note: </t>
  </si>
  <si>
    <t>Numéro</t>
  </si>
  <si>
    <t>Directions 'transversal' and 'longitudinal' refer to the structure</t>
  </si>
  <si>
    <t>Cellules à modifier</t>
  </si>
  <si>
    <t>Cellules avec les valeurs standardes</t>
  </si>
  <si>
    <t>Cellules d'informations</t>
  </si>
  <si>
    <t>Résultat positif de vérification</t>
  </si>
  <si>
    <t>Résultat négatif de vérification</t>
  </si>
  <si>
    <t>positive verification result</t>
  </si>
  <si>
    <t>Note</t>
  </si>
  <si>
    <t>Directions 'transversale' and 'longitudinale' réferent à la structure</t>
  </si>
  <si>
    <t>Upper fixings</t>
  </si>
  <si>
    <t>Lower fixings</t>
  </si>
  <si>
    <t>Standard</t>
  </si>
  <si>
    <t>Norme</t>
  </si>
  <si>
    <t>Fixations supérieures</t>
  </si>
  <si>
    <t>Fixations inférieures</t>
  </si>
  <si>
    <t>Jupe de protection</t>
  </si>
  <si>
    <t>Corrosion protection</t>
  </si>
  <si>
    <t>Protection anti-corrosion</t>
  </si>
  <si>
    <t>Lower structure</t>
  </si>
  <si>
    <t>Upper structure</t>
  </si>
  <si>
    <t>Structure supérieure</t>
  </si>
  <si>
    <t>Structure inférieure</t>
  </si>
  <si>
    <t>Limit state for contact verification</t>
  </si>
  <si>
    <t>Etat limite pour vérification du contact</t>
  </si>
  <si>
    <t>Vérification du contact</t>
  </si>
  <si>
    <t>Type of contact check</t>
  </si>
  <si>
    <t>Type de vérification du contact</t>
  </si>
  <si>
    <t>Structure contact check</t>
  </si>
  <si>
    <t>Mortier supérieur</t>
  </si>
  <si>
    <t>Lower mortar</t>
  </si>
  <si>
    <t>Mortier inférieur</t>
  </si>
  <si>
    <t>Cellule dynamique</t>
  </si>
  <si>
    <t>Emplacement</t>
  </si>
  <si>
    <t>Poland</t>
  </si>
  <si>
    <t>Italy</t>
  </si>
  <si>
    <t>Adjacent structures</t>
  </si>
  <si>
    <t>Structures adjacentes</t>
  </si>
  <si>
    <t>Protective skirt</t>
  </si>
  <si>
    <t>Plaque de répartition sup.</t>
  </si>
  <si>
    <t>Plaque de répartition inf.</t>
  </si>
  <si>
    <t>Dynamic cell</t>
  </si>
  <si>
    <t>Electrical insulating</t>
  </si>
  <si>
    <t>Insulation électrique</t>
  </si>
  <si>
    <t>Bolts+Dowels</t>
  </si>
  <si>
    <t>Hungary</t>
  </si>
  <si>
    <t>UK</t>
  </si>
  <si>
    <t>Révision</t>
  </si>
  <si>
    <t>Marquage CE</t>
  </si>
  <si>
    <t>Revision</t>
  </si>
  <si>
    <t>Project name</t>
  </si>
  <si>
    <t>Nom d'affaire</t>
  </si>
  <si>
    <t>(GL, GG, FX)</t>
  </si>
  <si>
    <t>Total SLS</t>
  </si>
  <si>
    <t>Total ULS</t>
  </si>
  <si>
    <t>Totales ELU</t>
  </si>
  <si>
    <t>Totales ELS</t>
  </si>
  <si>
    <t>CE marking</t>
  </si>
  <si>
    <t>Rail bridge</t>
  </si>
  <si>
    <t>Additional rules</t>
  </si>
  <si>
    <t>Reglès additionnelles</t>
  </si>
  <si>
    <t>Other</t>
  </si>
  <si>
    <t>Upper mortar thickness</t>
  </si>
  <si>
    <t>Lower mortar thickness</t>
  </si>
  <si>
    <t>Epaisseur du mortier sup</t>
  </si>
  <si>
    <t>Epaisseur du mortier inf</t>
  </si>
  <si>
    <t>Special requirements</t>
  </si>
  <si>
    <t>Exigeances speciales</t>
  </si>
  <si>
    <t>[mm]</t>
  </si>
  <si>
    <t>Yes</t>
  </si>
  <si>
    <t>Personne pour le contact</t>
  </si>
  <si>
    <t>Contact person</t>
  </si>
  <si>
    <t>Reference bearing schedule</t>
  </si>
  <si>
    <t>Reference schèma des appuis</t>
  </si>
  <si>
    <t>Previous offer number</t>
  </si>
  <si>
    <t>Dernier numéro d'affaire</t>
  </si>
  <si>
    <t>La charge verticale ULS doit être remplie</t>
  </si>
  <si>
    <t>La charge permanente doit être remplie</t>
  </si>
  <si>
    <t>La charge verticale SLS doit être remplie pour BS, AS et AASHTO design</t>
  </si>
  <si>
    <t>eg: minimum and maximum fixings length, minimum thickness of masonry plate, steel class, elastomer natural or neopren, class of fixings, RAL color …</t>
  </si>
  <si>
    <t>Positions cannot repeat nor contain caracters</t>
  </si>
  <si>
    <t>\,/,*,?,[,]</t>
  </si>
  <si>
    <t>Les positions ne peuvent pas se repeter. Ils peuvent pas contenir les caractères</t>
  </si>
  <si>
    <t>ULS vertical load must be submitted</t>
  </si>
  <si>
    <t>Permanent load must be submitted</t>
  </si>
  <si>
    <t>SLS vertical load must be submitted for BS, AS and AASHTO design</t>
  </si>
  <si>
    <t>eg: longueure max et min des fixations, epaisseurs minimales des plaques de rapartition, classe d'acier, elastomère naturel ou neoprène, classe des fixations, couleur RAL …</t>
  </si>
  <si>
    <t>Reference clients specification</t>
  </si>
  <si>
    <t>Reference spécification client</t>
  </si>
  <si>
    <t>Antidust seal for PTFE</t>
  </si>
  <si>
    <t>Joint antipoussière pour PTFE</t>
  </si>
  <si>
    <t>Fixings</t>
  </si>
  <si>
    <t>Fixations</t>
  </si>
  <si>
    <t>Upper structure class</t>
  </si>
  <si>
    <t>Lower structure class</t>
  </si>
  <si>
    <t>Classe de structure supérieure</t>
  </si>
  <si>
    <t>Classe de structure inférieure</t>
  </si>
  <si>
    <t>Upper mortar class</t>
  </si>
  <si>
    <t xml:space="preserve">Upper mortar </t>
  </si>
  <si>
    <t>Ultimate Limit States (ULS)
Durable and transcient situations</t>
  </si>
  <si>
    <t>État Limite Ultime (ELU)
Situations de projet durables et transitoires</t>
  </si>
  <si>
    <t>État Limite Ultime (ELU)
Situations de projet sismiques</t>
  </si>
  <si>
    <t>Masonry plate</t>
  </si>
  <si>
    <t>Plaque de répartition</t>
  </si>
  <si>
    <t>Plaque de répartition nécessaire</t>
  </si>
  <si>
    <t>Freyssinet bearing reference</t>
  </si>
  <si>
    <t>Reference d'appui Freyssinet</t>
  </si>
  <si>
    <t>Requires a masonry plate</t>
  </si>
  <si>
    <t>Lower mortar class</t>
  </si>
  <si>
    <t>Serviceability Limit States (SLS)</t>
  </si>
  <si>
    <t>États-Limites de Service (ELS)</t>
  </si>
  <si>
    <t>Classe du mortier sup.</t>
  </si>
  <si>
    <t>Classe du mortier inf.</t>
  </si>
  <si>
    <t>Hauteur maximale</t>
  </si>
  <si>
    <t>Hauteur maximale de vérinage pour rémplacement</t>
  </si>
  <si>
    <t>Maximum jacking height for replacement</t>
  </si>
  <si>
    <t>Maximum contact stress</t>
  </si>
  <si>
    <t>Pressions de contact maximales</t>
  </si>
  <si>
    <t>Facultatif</t>
  </si>
  <si>
    <t>Optional</t>
  </si>
  <si>
    <t>EN 1337-2 : décembre 2004 et EN 1337-5 : septembre 2001</t>
  </si>
  <si>
    <t>BS 5400-9.1:1983</t>
  </si>
  <si>
    <t>AS/RMS 5100.5 November 2012</t>
  </si>
  <si>
    <t>AS/RMS 5100.5 Novembre 2012</t>
  </si>
  <si>
    <t>AASHTO LRFD 2012 Section 14</t>
  </si>
  <si>
    <t>Sétra technical guide "Pot bearings" : November 2007</t>
  </si>
  <si>
    <t>Guide Sétra "Appareils d'appui à pot" : novembre 2007</t>
  </si>
  <si>
    <t>Comitee of Land Transport Officials specifications : Section 6600</t>
  </si>
  <si>
    <t xml:space="preserve">Référence de norme de design: </t>
  </si>
  <si>
    <t xml:space="preserve">Design standard reference: </t>
  </si>
  <si>
    <t>Ruler &amp; index (for GG bearings)</t>
  </si>
  <si>
    <t>Réglet (appuis GG)</t>
  </si>
  <si>
    <t>Please send your enquiry to</t>
  </si>
  <si>
    <t>Veuiller envoyer cette demande à</t>
  </si>
  <si>
    <t>Toutes les cellules doivent être renseignées, sinon FPC fera une hypothèse et son chiffrage sera dépendant de la validation de cette hypothèse</t>
  </si>
  <si>
    <t>Unless all the data submitted, FPC will make assumptions and its quotation will depend on the validation of these assumptions</t>
  </si>
  <si>
    <t>EN 1337-2 : december 2004 and EN 1337-5 : september 2001</t>
  </si>
  <si>
    <t>Permanent (irreversible SLS)</t>
  </si>
  <si>
    <t>Permanentes (irreversible ELS)</t>
  </si>
  <si>
    <t>Type of bearing</t>
  </si>
  <si>
    <t>Type d'appuis</t>
  </si>
  <si>
    <t>NO</t>
  </si>
  <si>
    <t>ENQUIRY FOR MECHANICAL BEARINGS</t>
  </si>
  <si>
    <t>Avez-vous des efforts sismiques?</t>
  </si>
  <si>
    <t>Do you have seismic loads?</t>
  </si>
  <si>
    <t>Frequently asked questions (FAQ)</t>
  </si>
  <si>
    <t>Category</t>
  </si>
  <si>
    <t>Question</t>
  </si>
  <si>
    <t>Answer</t>
  </si>
  <si>
    <t>General</t>
  </si>
  <si>
    <t>Bearings designed with EN will be smaller dimmensions and they will be less expensive (local standards must be respected)</t>
  </si>
  <si>
    <t>FPC will suposse that the minimum temperature is -10°C, so all steel used will have an specific resiliance adapted for this environemnt</t>
  </si>
  <si>
    <t>Temperature</t>
  </si>
  <si>
    <t>I do no have the maximum temperatue of design</t>
  </si>
  <si>
    <t>I do not have the mininimum temperature design</t>
  </si>
  <si>
    <t>What is the output difference between EN and AASHTO</t>
  </si>
  <si>
    <t>What is TETRON CD or TETRON SB</t>
  </si>
  <si>
    <t>What is the advantage of CE label</t>
  </si>
  <si>
    <t>FPC will suposse that the maximum temperature is 35°C, all sliding materials will be adapted to such temperature</t>
  </si>
  <si>
    <t>Risk</t>
  </si>
  <si>
    <t>Low</t>
  </si>
  <si>
    <t>High</t>
  </si>
  <si>
    <t>Medium</t>
  </si>
  <si>
    <t>Structure</t>
  </si>
  <si>
    <t>I do not know the type of structure</t>
  </si>
  <si>
    <t>FPC will suposse that the structure is an standard bridge, an friction will be taken into account to calculate fixings</t>
  </si>
  <si>
    <t>What is the ruller for GG bearings</t>
  </si>
  <si>
    <t>Corrosion</t>
  </si>
  <si>
    <t>Why would I need a protective skirt</t>
  </si>
  <si>
    <t>Should I use mansonry plates</t>
  </si>
  <si>
    <t>Concrete</t>
  </si>
  <si>
    <t>I do not know the type of concrete</t>
  </si>
  <si>
    <t>Mortar</t>
  </si>
  <si>
    <t>I do not know the type of mortar</t>
  </si>
  <si>
    <t>Loads</t>
  </si>
  <si>
    <t>I do not have SLS loads</t>
  </si>
  <si>
    <t>FPC will calculate SLS loads by dividing ULS loads by 1.35 (vertical and horizontal)</t>
  </si>
  <si>
    <t>I do not have ULS loads</t>
  </si>
  <si>
    <t>I do not know the min load (SLS or ULS)</t>
  </si>
  <si>
    <t>FPC will calculate SLS or ULS min load as 0.35 of maximum SLS vertical load</t>
  </si>
  <si>
    <t>I do not know the permanent load at SLS</t>
  </si>
  <si>
    <t>FPC will calculate SLS   0.67 of maximum SLS vertical load</t>
  </si>
  <si>
    <t>Displacements</t>
  </si>
  <si>
    <t>I do not know SLS displacements</t>
  </si>
  <si>
    <t>I do not know ULS displacements</t>
  </si>
  <si>
    <t>I do not know irreversible displecements</t>
  </si>
  <si>
    <t>FPC will suppose that there is not irreversible displacements</t>
  </si>
  <si>
    <t>Rotations</t>
  </si>
  <si>
    <t>I do not know any rotation (SLS or ULS)</t>
  </si>
  <si>
    <t xml:space="preserve">I do not know irreversible rotations </t>
  </si>
  <si>
    <t>FPC will suposse that irreversible roations are 0.67 or total reversible rotations</t>
  </si>
  <si>
    <t>Important</t>
  </si>
  <si>
    <t>If you have less than 10 types of bearings please use the spreadsheet "Inquiry &lt; 10 types". For more than 10 types of bearings use the spreadsheet "InquiryPlus"</t>
  </si>
  <si>
    <t>Type of job</t>
  </si>
  <si>
    <t>Type de projet</t>
  </si>
  <si>
    <t>Replacement</t>
  </si>
  <si>
    <t>FPC will suppose that SLS displacements are the same as ULS displacements</t>
  </si>
  <si>
    <t>FPC will use a type of concrete with strength that will not limit bearings dimensions, contact pressures will be informed in the offer</t>
  </si>
  <si>
    <t>I do not know what type of corrosion protection I need</t>
  </si>
  <si>
    <t>FPC will suppose that the corrosion protecion is C4-H, please inform yourself about the ISO 12944-5</t>
  </si>
  <si>
    <t>FPC will suppose that ULS displacements are the same as SLS displacements</t>
  </si>
  <si>
    <t>TETRON CD is the name used for Freyssinet's pot bearings, and TETRON SB is the name used for spherical bearings.</t>
  </si>
  <si>
    <t xml:space="preserve">Products are designed by following EN standards, however bearings go though aditional quality controls requested by CE organisms </t>
  </si>
  <si>
    <t>It's a metal ruller installed in the upper sliding plate to ease the control of bearings displacements during future inspections</t>
  </si>
  <si>
    <t>If the bearing is installed in areas where sand storms are usual, this is recomended</t>
  </si>
  <si>
    <t>If it's not mandatory it's better not to use them, this will increase product's price</t>
  </si>
  <si>
    <t>FPC will calculate ULS  loads by multiplying SLS loads by 1.35 (vertical and horizontal)</t>
  </si>
  <si>
    <t>FPC will use a type of mortar with strength that will not limit bearings dimmensions, contact pressures will be informed in the offer</t>
  </si>
  <si>
    <t>FPC will suppose that total rotation is 10 mrad (this easily covers most of the typical bridges)</t>
  </si>
  <si>
    <t>Version 2.0</t>
  </si>
  <si>
    <t>[MPa]</t>
  </si>
  <si>
    <t>Ultimate Limit States (ULS)
Seismic (accidental) situations</t>
  </si>
  <si>
    <t>Type V</t>
  </si>
  <si>
    <t>Total Combined ULS:</t>
  </si>
  <si>
    <t>Total Combined SLS:</t>
  </si>
  <si>
    <t>Freyssinet will make any assumtpions required where data is not available. Please use the dropdown menus and provide as much information as possible. Email the completed form to products@freyssinet.co.uk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</si>
</sst>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-&quot;€&quot;\ * #,##0.00_-;\-&quot;€&quot;\ * #,##0.00_-;_-&quot;€&quot;\ * &quot;-&quot;??_-;_-@_-"/>
    <numFmt numFmtId="167" formatCode="_(&quot;L.&quot;* #,##0_);_(&quot;L.&quot;* \(#,##0\);_(&quot;L.&quot;* &quot;-&quot;_);_(@_)"/>
    <numFmt numFmtId="168" formatCode="#,##0&quot; ÖS&quot;;[Red]\-#,##0&quot; ÖS&quot;"/>
    <numFmt numFmtId="169" formatCode="#,##0.00&quot; ÖS&quot;;[Red]\-#,##0.00&quot; ÖS&quot;"/>
    <numFmt numFmtId="170" formatCode="0.0"/>
    <numFmt numFmtId="171" formatCode="\ 0\ &quot;°C&quot;\ "/>
    <numFmt numFmtId="172" formatCode="&quot;±&quot;\ 0.0\ "/>
    <numFmt numFmtId="173" formatCode="#,##0.000"/>
    <numFmt numFmtId="174" formatCode="0&quot; mm&quot;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vertAlign val="subscript"/>
      <sz val="11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/>
      <sz val="14"/>
      <color indexed="9"/>
      <name val="Arial"/>
      <family val="2"/>
    </font>
    <font>
      <b/>
      <sz val="11"/>
      <color indexed="9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gray0625"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0">
    <xf numFmtId="0" fontId="0" fillId="0" borderId="0" applyNumberFormat="0" applyFont="0" applyBorder="0" applyAlignment="0" applyProtection="0"/>
    <xf numFmtId="1" fontId="6" fillId="2" borderId="1" applyNumberFormat="0" applyFont="0" applyBorder="0" applyAlignment="0">
      <alignment horizontal="center" vertical="center"/>
      <protection locked="0"/>
    </xf>
    <xf numFmtId="1" fontId="14" fillId="2" borderId="1" applyNumberFormat="0" applyFont="0" applyBorder="0" applyAlignment="0">
      <alignment horizontal="center" vertical="center"/>
      <protection locked="0"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3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8" fillId="0" borderId="0"/>
    <xf numFmtId="0" fontId="7" fillId="0" borderId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" fillId="0" borderId="0"/>
    <xf numFmtId="0" fontId="13" fillId="0" borderId="0"/>
    <xf numFmtId="0" fontId="7" fillId="0" borderId="0" applyNumberFormat="0" applyFont="0" applyBorder="0" applyAlignment="0" applyProtection="0"/>
    <xf numFmtId="0" fontId="4" fillId="0" borderId="0"/>
    <xf numFmtId="1" fontId="6" fillId="2" borderId="1" applyNumberFormat="0" applyFont="0" applyBorder="0" applyAlignment="0">
      <alignment horizontal="center" vertical="center"/>
      <protection locked="0"/>
    </xf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21" borderId="26" applyNumberFormat="0" applyAlignment="0" applyProtection="0"/>
    <xf numFmtId="0" fontId="21" fillId="21" borderId="26" applyNumberFormat="0" applyAlignment="0" applyProtection="0"/>
    <xf numFmtId="0" fontId="21" fillId="21" borderId="26" applyNumberFormat="0" applyAlignment="0" applyProtection="0"/>
    <xf numFmtId="0" fontId="21" fillId="21" borderId="26" applyNumberFormat="0" applyAlignment="0" applyProtection="0"/>
    <xf numFmtId="0" fontId="21" fillId="21" borderId="26" applyNumberFormat="0" applyAlignment="0" applyProtection="0"/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13" borderId="26" applyNumberFormat="0" applyAlignment="0" applyProtection="0"/>
    <xf numFmtId="0" fontId="22" fillId="13" borderId="26" applyNumberFormat="0" applyAlignment="0" applyProtection="0"/>
    <xf numFmtId="0" fontId="22" fillId="13" borderId="26" applyNumberFormat="0" applyAlignment="0" applyProtection="0"/>
    <xf numFmtId="0" fontId="22" fillId="13" borderId="26" applyNumberFormat="0" applyAlignment="0" applyProtection="0"/>
    <xf numFmtId="0" fontId="22" fillId="13" borderId="26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7" fillId="0" borderId="0"/>
    <xf numFmtId="0" fontId="7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21" borderId="29" applyNumberFormat="0" applyAlignment="0" applyProtection="0"/>
    <xf numFmtId="0" fontId="26" fillId="21" borderId="29" applyNumberFormat="0" applyAlignment="0" applyProtection="0"/>
    <xf numFmtId="0" fontId="26" fillId="21" borderId="29" applyNumberFormat="0" applyAlignment="0" applyProtection="0"/>
    <xf numFmtId="0" fontId="26" fillId="21" borderId="29" applyNumberFormat="0" applyAlignment="0" applyProtection="0"/>
    <xf numFmtId="0" fontId="26" fillId="21" borderId="2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3" fillId="7" borderId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" fillId="0" borderId="0"/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65" fontId="7" fillId="0" borderId="0" applyFont="0" applyFill="0" applyBorder="0" applyAlignment="0" applyProtection="0"/>
    <xf numFmtId="0" fontId="7" fillId="10" borderId="28" applyNumberFormat="0" applyFon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1" fontId="6" fillId="2" borderId="1" applyNumberFormat="0" applyFont="0" applyBorder="0" applyAlignment="0">
      <alignment horizontal="center" vertical="center"/>
      <protection locked="0"/>
    </xf>
    <xf numFmtId="0" fontId="7" fillId="0" borderId="0" applyNumberFormat="0" applyFont="0" applyBorder="0" applyAlignment="0" applyProtection="0"/>
    <xf numFmtId="0" fontId="7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1" borderId="26" applyNumberFormat="0" applyAlignment="0" applyProtection="0"/>
    <xf numFmtId="0" fontId="10" fillId="0" borderId="27" applyNumberFormat="0" applyFill="0" applyAlignment="0" applyProtection="0"/>
    <xf numFmtId="1" fontId="6" fillId="2" borderId="1" applyNumberFormat="0" applyFont="0" applyBorder="0" applyAlignment="0">
      <alignment horizontal="center" vertical="center"/>
      <protection locked="0"/>
    </xf>
    <xf numFmtId="1" fontId="6" fillId="2" borderId="1" applyNumberFormat="0" applyFont="0" applyBorder="0" applyAlignment="0">
      <alignment horizontal="center" vertical="center"/>
      <protection locked="0"/>
    </xf>
    <xf numFmtId="165" fontId="7" fillId="0" borderId="0" applyFont="0" applyFill="0" applyBorder="0" applyAlignment="0" applyProtection="0"/>
    <xf numFmtId="0" fontId="7" fillId="10" borderId="28" applyNumberFormat="0" applyFont="0" applyAlignment="0" applyProtection="0"/>
    <xf numFmtId="164" fontId="7" fillId="0" borderId="0" applyFont="0" applyFill="0" applyBorder="0" applyAlignment="0" applyProtection="0"/>
    <xf numFmtId="0" fontId="22" fillId="13" borderId="26" applyNumberFormat="0" applyAlignment="0" applyProtection="0"/>
    <xf numFmtId="166" fontId="7" fillId="0" borderId="0" applyFont="0" applyFill="0" applyBorder="0" applyAlignment="0" applyProtection="0"/>
    <xf numFmtId="0" fontId="23" fillId="22" borderId="0" applyNumberFormat="0" applyBorder="0" applyAlignment="0" applyProtection="0"/>
    <xf numFmtId="0" fontId="24" fillId="13" borderId="0" applyNumberFormat="0" applyBorder="0" applyAlignment="0" applyProtection="0"/>
    <xf numFmtId="0" fontId="25" fillId="12" borderId="0" applyNumberFormat="0" applyBorder="0" applyAlignment="0" applyProtection="0"/>
    <xf numFmtId="0" fontId="26" fillId="21" borderId="2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3" applyNumberFormat="0" applyFill="0" applyAlignment="0" applyProtection="0"/>
    <xf numFmtId="0" fontId="34" fillId="23" borderId="34" applyNumberFormat="0" applyAlignment="0" applyProtection="0"/>
    <xf numFmtId="0" fontId="2" fillId="0" borderId="0"/>
    <xf numFmtId="0" fontId="1" fillId="0" borderId="0"/>
    <xf numFmtId="0" fontId="1" fillId="0" borderId="0"/>
    <xf numFmtId="0" fontId="21" fillId="21" borderId="37" applyNumberFormat="0" applyAlignment="0" applyProtection="0"/>
    <xf numFmtId="0" fontId="21" fillId="21" borderId="37" applyNumberFormat="0" applyAlignment="0" applyProtection="0"/>
    <xf numFmtId="0" fontId="21" fillId="21" borderId="37" applyNumberFormat="0" applyAlignment="0" applyProtection="0"/>
    <xf numFmtId="0" fontId="21" fillId="21" borderId="37" applyNumberFormat="0" applyAlignment="0" applyProtection="0"/>
    <xf numFmtId="0" fontId="21" fillId="21" borderId="37" applyNumberFormat="0" applyAlignment="0" applyProtection="0"/>
    <xf numFmtId="0" fontId="7" fillId="10" borderId="38" applyNumberFormat="0" applyFont="0" applyAlignment="0" applyProtection="0"/>
    <xf numFmtId="0" fontId="7" fillId="10" borderId="38" applyNumberFormat="0" applyFont="0" applyAlignment="0" applyProtection="0"/>
    <xf numFmtId="0" fontId="7" fillId="10" borderId="38" applyNumberFormat="0" applyFont="0" applyAlignment="0" applyProtection="0"/>
    <xf numFmtId="0" fontId="7" fillId="10" borderId="38" applyNumberFormat="0" applyFont="0" applyAlignment="0" applyProtection="0"/>
    <xf numFmtId="0" fontId="7" fillId="10" borderId="38" applyNumberFormat="0" applyFont="0" applyAlignment="0" applyProtection="0"/>
    <xf numFmtId="0" fontId="22" fillId="13" borderId="37" applyNumberFormat="0" applyAlignment="0" applyProtection="0"/>
    <xf numFmtId="0" fontId="22" fillId="13" borderId="37" applyNumberFormat="0" applyAlignment="0" applyProtection="0"/>
    <xf numFmtId="0" fontId="22" fillId="13" borderId="37" applyNumberFormat="0" applyAlignment="0" applyProtection="0"/>
    <xf numFmtId="0" fontId="22" fillId="13" borderId="37" applyNumberFormat="0" applyAlignment="0" applyProtection="0"/>
    <xf numFmtId="0" fontId="22" fillId="13" borderId="37" applyNumberFormat="0" applyAlignment="0" applyProtection="0"/>
    <xf numFmtId="0" fontId="26" fillId="21" borderId="39" applyNumberFormat="0" applyAlignment="0" applyProtection="0"/>
    <xf numFmtId="0" fontId="26" fillId="21" borderId="39" applyNumberFormat="0" applyAlignment="0" applyProtection="0"/>
    <xf numFmtId="0" fontId="26" fillId="21" borderId="39" applyNumberFormat="0" applyAlignment="0" applyProtection="0"/>
    <xf numFmtId="0" fontId="26" fillId="21" borderId="39" applyNumberFormat="0" applyAlignment="0" applyProtection="0"/>
    <xf numFmtId="0" fontId="26" fillId="21" borderId="39" applyNumberFormat="0" applyAlignment="0" applyProtection="0"/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1" fillId="0" borderId="0"/>
    <xf numFmtId="0" fontId="7" fillId="10" borderId="38" applyNumberFormat="0" applyFont="0" applyAlignment="0" applyProtection="0"/>
    <xf numFmtId="0" fontId="21" fillId="21" borderId="37" applyNumberFormat="0" applyAlignment="0" applyProtection="0"/>
    <xf numFmtId="0" fontId="7" fillId="10" borderId="38" applyNumberFormat="0" applyFont="0" applyAlignment="0" applyProtection="0"/>
    <xf numFmtId="0" fontId="22" fillId="13" borderId="37" applyNumberFormat="0" applyAlignment="0" applyProtection="0"/>
    <xf numFmtId="0" fontId="26" fillId="21" borderId="39" applyNumberFormat="0" applyAlignment="0" applyProtection="0"/>
    <xf numFmtId="0" fontId="32" fillId="0" borderId="40" applyNumberFormat="0" applyFill="0" applyAlignment="0" applyProtection="0"/>
  </cellStyleXfs>
  <cellXfs count="166">
    <xf numFmtId="0" fontId="0" fillId="0" borderId="0" xfId="0"/>
    <xf numFmtId="0" fontId="9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7" fillId="5" borderId="0" xfId="0" applyFont="1" applyFill="1"/>
    <xf numFmtId="0" fontId="16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4" xfId="0" applyFont="1" applyBorder="1"/>
    <xf numFmtId="0" fontId="0" fillId="0" borderId="24" xfId="0" applyBorder="1"/>
    <xf numFmtId="0" fontId="7" fillId="0" borderId="24" xfId="0" applyFont="1" applyFill="1" applyBorder="1"/>
    <xf numFmtId="0" fontId="7" fillId="6" borderId="24" xfId="0" applyFont="1" applyFill="1" applyBorder="1"/>
    <xf numFmtId="0" fontId="7" fillId="5" borderId="24" xfId="0" applyFont="1" applyFill="1" applyBorder="1"/>
    <xf numFmtId="0" fontId="9" fillId="3" borderId="24" xfId="0" applyFont="1" applyFill="1" applyBorder="1" applyAlignment="1">
      <alignment horizontal="center" vertical="center"/>
    </xf>
    <xf numFmtId="170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17" fillId="0" borderId="6" xfId="261" applyNumberFormat="1" applyFont="1" applyFill="1" applyBorder="1" applyAlignment="1" applyProtection="1">
      <alignment horizontal="center" vertical="center"/>
      <protection locked="0"/>
    </xf>
    <xf numFmtId="3" fontId="17" fillId="0" borderId="5" xfId="261" applyNumberFormat="1" applyFont="1" applyFill="1" applyBorder="1" applyAlignment="1" applyProtection="1">
      <alignment horizontal="center" vertical="center"/>
      <protection locked="0"/>
    </xf>
    <xf numFmtId="172" fontId="17" fillId="0" borderId="35" xfId="261" applyNumberFormat="1" applyFont="1" applyFill="1" applyBorder="1" applyAlignment="1" applyProtection="1">
      <alignment horizontal="center" vertical="center"/>
      <protection locked="0"/>
    </xf>
    <xf numFmtId="172" fontId="17" fillId="0" borderId="5" xfId="261" applyNumberFormat="1" applyFont="1" applyFill="1" applyBorder="1" applyAlignment="1" applyProtection="1">
      <alignment horizontal="center" vertical="center"/>
      <protection locked="0"/>
    </xf>
    <xf numFmtId="173" fontId="17" fillId="0" borderId="35" xfId="261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3" fontId="17" fillId="0" borderId="35" xfId="261" applyNumberFormat="1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/>
    </xf>
    <xf numFmtId="0" fontId="35" fillId="24" borderId="0" xfId="0" applyFont="1" applyFill="1" applyAlignment="1" applyProtection="1">
      <alignment vertical="center"/>
    </xf>
    <xf numFmtId="0" fontId="36" fillId="24" borderId="0" xfId="0" applyFont="1" applyFill="1" applyAlignment="1" applyProtection="1">
      <alignment vertical="center"/>
    </xf>
    <xf numFmtId="0" fontId="17" fillId="24" borderId="0" xfId="0" applyFont="1" applyFill="1" applyAlignment="1" applyProtection="1">
      <alignment vertical="center"/>
    </xf>
    <xf numFmtId="0" fontId="0" fillId="24" borderId="0" xfId="0" applyFill="1"/>
    <xf numFmtId="0" fontId="36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vertical="center"/>
    </xf>
    <xf numFmtId="0" fontId="36" fillId="24" borderId="0" xfId="0" applyNumberFormat="1" applyFont="1" applyFill="1" applyAlignment="1" applyProtection="1">
      <alignment horizontal="center" vertical="center"/>
    </xf>
    <xf numFmtId="3" fontId="36" fillId="24" borderId="14" xfId="261" applyNumberFormat="1" applyFont="1" applyFill="1" applyBorder="1" applyAlignment="1" applyProtection="1">
      <alignment horizontal="center" vertical="center"/>
    </xf>
    <xf numFmtId="0" fontId="36" fillId="24" borderId="2" xfId="0" applyFont="1" applyFill="1" applyBorder="1" applyAlignment="1" applyProtection="1">
      <alignment horizontal="center" vertical="center"/>
    </xf>
    <xf numFmtId="3" fontId="17" fillId="0" borderId="16" xfId="261" applyNumberFormat="1" applyFont="1" applyFill="1" applyBorder="1" applyAlignment="1" applyProtection="1">
      <alignment horizontal="center" vertical="center"/>
      <protection locked="0"/>
    </xf>
    <xf numFmtId="3" fontId="17" fillId="0" borderId="7" xfId="261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0" fillId="0" borderId="41" xfId="0" applyBorder="1"/>
    <xf numFmtId="0" fontId="7" fillId="0" borderId="41" xfId="0" applyFont="1" applyBorder="1"/>
    <xf numFmtId="3" fontId="36" fillId="24" borderId="41" xfId="261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vertical="center"/>
    </xf>
    <xf numFmtId="1" fontId="37" fillId="24" borderId="0" xfId="1" applyNumberFormat="1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center" vertical="center"/>
    </xf>
    <xf numFmtId="0" fontId="7" fillId="0" borderId="24" xfId="0" applyFont="1" applyBorder="1" applyAlignment="1">
      <alignment wrapText="1"/>
    </xf>
    <xf numFmtId="172" fontId="17" fillId="24" borderId="35" xfId="261" applyNumberFormat="1" applyFont="1" applyFill="1" applyBorder="1" applyAlignment="1" applyProtection="1">
      <alignment horizontal="center" vertical="center"/>
      <protection locked="0"/>
    </xf>
    <xf numFmtId="0" fontId="36" fillId="24" borderId="6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vertical="center"/>
      <protection locked="0"/>
    </xf>
    <xf numFmtId="0" fontId="17" fillId="24" borderId="0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vertical="center"/>
      <protection locked="0"/>
    </xf>
    <xf numFmtId="0" fontId="42" fillId="24" borderId="0" xfId="0" applyFont="1" applyFill="1" applyAlignment="1" applyProtection="1">
      <alignment vertical="center"/>
    </xf>
    <xf numFmtId="0" fontId="7" fillId="0" borderId="41" xfId="0" applyFont="1" applyBorder="1" applyAlignment="1">
      <alignment wrapText="1"/>
    </xf>
    <xf numFmtId="0" fontId="36" fillId="0" borderId="0" xfId="0" applyFont="1" applyFill="1" applyAlignment="1" applyProtection="1"/>
    <xf numFmtId="0" fontId="37" fillId="0" borderId="0" xfId="0" applyFont="1" applyFill="1" applyAlignment="1" applyProtection="1">
      <alignment horizontal="right"/>
    </xf>
    <xf numFmtId="3" fontId="17" fillId="0" borderId="15" xfId="261" applyNumberFormat="1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7" fillId="0" borderId="35" xfId="261" quotePrefix="1" applyNumberFormat="1" applyFont="1" applyFill="1" applyBorder="1" applyAlignment="1" applyProtection="1">
      <alignment horizontal="center" vertical="center"/>
      <protection locked="0"/>
    </xf>
    <xf numFmtId="3" fontId="17" fillId="0" borderId="6" xfId="261" quotePrefix="1" applyNumberFormat="1" applyFont="1" applyFill="1" applyBorder="1" applyAlignment="1" applyProtection="1">
      <alignment horizontal="center" vertical="center"/>
      <protection locked="0"/>
    </xf>
    <xf numFmtId="0" fontId="47" fillId="24" borderId="0" xfId="0" applyFont="1" applyFill="1" applyAlignment="1" applyProtection="1">
      <alignment vertical="center"/>
    </xf>
    <xf numFmtId="0" fontId="48" fillId="0" borderId="0" xfId="0" applyFont="1"/>
    <xf numFmtId="0" fontId="43" fillId="25" borderId="0" xfId="0" applyFont="1" applyFill="1" applyAlignment="1" applyProtection="1">
      <alignment horizontal="left" vertical="center" wrapText="1"/>
    </xf>
    <xf numFmtId="0" fontId="47" fillId="24" borderId="4" xfId="6" applyFont="1" applyFill="1" applyBorder="1" applyAlignment="1" applyProtection="1">
      <alignment horizontal="left" vertical="center"/>
    </xf>
    <xf numFmtId="0" fontId="47" fillId="24" borderId="11" xfId="6" applyFont="1" applyFill="1" applyBorder="1" applyAlignment="1" applyProtection="1">
      <alignment horizontal="left" vertical="center"/>
    </xf>
    <xf numFmtId="3" fontId="42" fillId="0" borderId="4" xfId="0" applyNumberFormat="1" applyFont="1" applyFill="1" applyBorder="1" applyAlignment="1" applyProtection="1">
      <alignment horizontal="center" vertical="center"/>
      <protection locked="0"/>
    </xf>
    <xf numFmtId="3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24" borderId="2" xfId="6" applyFont="1" applyFill="1" applyBorder="1" applyAlignment="1" applyProtection="1">
      <alignment horizontal="left" vertical="center"/>
    </xf>
    <xf numFmtId="1" fontId="37" fillId="24" borderId="41" xfId="1" applyNumberFormat="1" applyFont="1" applyFill="1" applyBorder="1" applyAlignment="1" applyProtection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36" fillId="24" borderId="4" xfId="6" applyFont="1" applyFill="1" applyBorder="1" applyAlignment="1" applyProtection="1">
      <alignment horizontal="left" vertical="center"/>
    </xf>
    <xf numFmtId="0" fontId="36" fillId="24" borderId="11" xfId="6" applyFont="1" applyFill="1" applyBorder="1" applyAlignment="1" applyProtection="1">
      <alignment horizontal="left" vertical="center"/>
    </xf>
    <xf numFmtId="3" fontId="42" fillId="0" borderId="4" xfId="261" applyNumberFormat="1" applyFont="1" applyFill="1" applyBorder="1" applyAlignment="1" applyProtection="1">
      <alignment horizontal="center" vertical="center"/>
      <protection locked="0"/>
    </xf>
    <xf numFmtId="3" fontId="42" fillId="0" borderId="11" xfId="261" applyNumberFormat="1" applyFont="1" applyFill="1" applyBorder="1" applyAlignment="1" applyProtection="1">
      <alignment horizontal="center" vertical="center"/>
      <protection locked="0"/>
    </xf>
    <xf numFmtId="0" fontId="36" fillId="24" borderId="2" xfId="6" applyFont="1" applyFill="1" applyBorder="1" applyAlignment="1" applyProtection="1">
      <alignment horizontal="left" vertical="center"/>
    </xf>
    <xf numFmtId="3" fontId="17" fillId="0" borderId="4" xfId="261" applyNumberFormat="1" applyFont="1" applyFill="1" applyBorder="1" applyAlignment="1" applyProtection="1">
      <alignment horizontal="center" vertical="center"/>
      <protection locked="0"/>
    </xf>
    <xf numFmtId="3" fontId="17" fillId="0" borderId="11" xfId="261" applyNumberFormat="1" applyFont="1" applyFill="1" applyBorder="1" applyAlignment="1" applyProtection="1">
      <alignment horizontal="center" vertical="center"/>
      <protection locked="0"/>
    </xf>
    <xf numFmtId="3" fontId="17" fillId="0" borderId="50" xfId="261" applyNumberFormat="1" applyFont="1" applyFill="1" applyBorder="1" applyAlignment="1" applyProtection="1">
      <alignment horizontal="center" vertical="center"/>
      <protection locked="0"/>
    </xf>
    <xf numFmtId="3" fontId="17" fillId="0" borderId="47" xfId="261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right"/>
    </xf>
    <xf numFmtId="14" fontId="17" fillId="0" borderId="35" xfId="0" applyNumberFormat="1" applyFont="1" applyFill="1" applyBorder="1" applyAlignment="1" applyProtection="1">
      <alignment horizontal="center" vertical="center"/>
      <protection locked="0"/>
    </xf>
    <xf numFmtId="171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36" fillId="24" borderId="24" xfId="0" applyFont="1" applyFill="1" applyBorder="1" applyAlignment="1" applyProtection="1">
      <alignment horizontal="left" vertical="center"/>
    </xf>
    <xf numFmtId="0" fontId="36" fillId="24" borderId="44" xfId="0" applyFont="1" applyFill="1" applyBorder="1" applyAlignment="1" applyProtection="1">
      <alignment horizontal="center" vertical="center"/>
    </xf>
    <xf numFmtId="14" fontId="17" fillId="0" borderId="4" xfId="261" applyNumberFormat="1" applyFont="1" applyFill="1" applyBorder="1" applyAlignment="1" applyProtection="1">
      <alignment horizontal="center" vertical="center"/>
      <protection locked="0"/>
    </xf>
    <xf numFmtId="14" fontId="17" fillId="0" borderId="11" xfId="261" applyNumberFormat="1" applyFont="1" applyFill="1" applyBorder="1" applyAlignment="1" applyProtection="1">
      <alignment horizontal="center" vertical="center"/>
      <protection locked="0"/>
    </xf>
    <xf numFmtId="0" fontId="36" fillId="24" borderId="47" xfId="0" applyFont="1" applyFill="1" applyBorder="1" applyAlignment="1" applyProtection="1">
      <alignment horizontal="left" vertical="center"/>
    </xf>
    <xf numFmtId="0" fontId="17" fillId="24" borderId="44" xfId="0" applyFont="1" applyFill="1" applyBorder="1" applyAlignment="1" applyProtection="1">
      <alignment horizontal="center" vertical="center"/>
      <protection locked="0"/>
    </xf>
    <xf numFmtId="1" fontId="46" fillId="24" borderId="41" xfId="1" applyNumberFormat="1" applyFont="1" applyFill="1" applyBorder="1" applyAlignment="1" applyProtection="1">
      <alignment horizontal="center" vertical="center" wrapText="1"/>
    </xf>
    <xf numFmtId="0" fontId="36" fillId="0" borderId="46" xfId="0" applyFont="1" applyFill="1" applyBorder="1" applyAlignment="1" applyProtection="1">
      <alignment horizontal="center" vertical="center" wrapText="1"/>
      <protection locked="0"/>
    </xf>
    <xf numFmtId="0" fontId="36" fillId="0" borderId="43" xfId="0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7" fillId="24" borderId="41" xfId="0" applyFont="1" applyFill="1" applyBorder="1" applyAlignment="1" applyProtection="1">
      <alignment horizontal="center" vertical="center"/>
    </xf>
    <xf numFmtId="0" fontId="17" fillId="24" borderId="19" xfId="0" applyFont="1" applyFill="1" applyBorder="1" applyAlignment="1" applyProtection="1">
      <alignment horizontal="center" vertical="center"/>
    </xf>
    <xf numFmtId="174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17" fillId="24" borderId="19" xfId="0" applyFont="1" applyFill="1" applyBorder="1" applyAlignment="1" applyProtection="1">
      <alignment horizontal="center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</xf>
    <xf numFmtId="0" fontId="37" fillId="24" borderId="6" xfId="0" applyFont="1" applyFill="1" applyBorder="1" applyAlignment="1" applyProtection="1">
      <alignment horizontal="center" vertical="center" wrapText="1"/>
    </xf>
    <xf numFmtId="0" fontId="36" fillId="24" borderId="2" xfId="0" applyFont="1" applyFill="1" applyBorder="1" applyAlignment="1" applyProtection="1">
      <alignment horizontal="left" vertical="center"/>
    </xf>
    <xf numFmtId="171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16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36" fillId="24" borderId="41" xfId="0" applyFont="1" applyFill="1" applyBorder="1" applyAlignment="1" applyProtection="1">
      <alignment horizontal="left" vertical="center"/>
    </xf>
    <xf numFmtId="174" fontId="16" fillId="0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36" fillId="24" borderId="25" xfId="0" applyFont="1" applyFill="1" applyBorder="1" applyAlignment="1" applyProtection="1">
      <alignment horizontal="center" vertical="center"/>
    </xf>
    <xf numFmtId="0" fontId="36" fillId="24" borderId="5" xfId="0" applyFont="1" applyFill="1" applyBorder="1" applyAlignment="1" applyProtection="1">
      <alignment horizontal="center" vertical="center"/>
    </xf>
    <xf numFmtId="1" fontId="37" fillId="24" borderId="17" xfId="1" applyNumberFormat="1" applyFont="1" applyFill="1" applyBorder="1" applyAlignment="1" applyProtection="1">
      <alignment horizontal="center" vertical="center" wrapText="1"/>
    </xf>
    <xf numFmtId="1" fontId="37" fillId="24" borderId="9" xfId="1" applyNumberFormat="1" applyFont="1" applyFill="1" applyBorder="1" applyAlignment="1" applyProtection="1">
      <alignment horizontal="center" vertical="center" wrapText="1"/>
    </xf>
    <xf numFmtId="1" fontId="37" fillId="24" borderId="16" xfId="1" applyNumberFormat="1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/>
    </xf>
    <xf numFmtId="0" fontId="36" fillId="24" borderId="2" xfId="0" applyFont="1" applyFill="1" applyBorder="1" applyAlignment="1" applyProtection="1">
      <alignment horizontal="center" vertical="center"/>
    </xf>
    <xf numFmtId="0" fontId="36" fillId="24" borderId="47" xfId="0" applyFont="1" applyFill="1" applyBorder="1" applyAlignment="1" applyProtection="1">
      <alignment horizontal="center" vertical="center"/>
    </xf>
    <xf numFmtId="0" fontId="36" fillId="24" borderId="41" xfId="0" applyFont="1" applyFill="1" applyBorder="1" applyAlignment="1" applyProtection="1">
      <alignment horizontal="center" vertical="center"/>
    </xf>
    <xf numFmtId="0" fontId="36" fillId="24" borderId="50" xfId="0" applyFont="1" applyFill="1" applyBorder="1" applyAlignment="1" applyProtection="1">
      <alignment horizontal="center" vertical="center"/>
    </xf>
    <xf numFmtId="0" fontId="36" fillId="24" borderId="48" xfId="0" applyFont="1" applyFill="1" applyBorder="1" applyAlignment="1" applyProtection="1">
      <alignment horizontal="center" vertical="center"/>
    </xf>
    <xf numFmtId="0" fontId="37" fillId="24" borderId="17" xfId="0" applyNumberFormat="1" applyFont="1" applyFill="1" applyBorder="1" applyAlignment="1" applyProtection="1">
      <alignment horizontal="center" vertical="center" wrapText="1"/>
    </xf>
    <xf numFmtId="0" fontId="37" fillId="24" borderId="9" xfId="0" applyNumberFormat="1" applyFont="1" applyFill="1" applyBorder="1" applyAlignment="1" applyProtection="1">
      <alignment horizontal="center" vertical="center" wrapText="1"/>
    </xf>
    <xf numFmtId="0" fontId="37" fillId="24" borderId="16" xfId="0" applyNumberFormat="1" applyFont="1" applyFill="1" applyBorder="1" applyAlignment="1" applyProtection="1">
      <alignment horizontal="center" vertical="center" wrapText="1"/>
    </xf>
    <xf numFmtId="0" fontId="36" fillId="24" borderId="36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23" xfId="0" applyFont="1" applyFill="1" applyBorder="1" applyAlignment="1" applyProtection="1">
      <alignment horizontal="center" vertical="center"/>
    </xf>
    <xf numFmtId="0" fontId="36" fillId="24" borderId="3" xfId="0" applyFont="1" applyFill="1" applyBorder="1" applyAlignment="1" applyProtection="1">
      <alignment horizontal="center" vertical="center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9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36" fillId="24" borderId="49" xfId="0" applyFont="1" applyFill="1" applyBorder="1" applyAlignment="1" applyProtection="1">
      <alignment horizontal="center" vertical="center"/>
    </xf>
    <xf numFmtId="3" fontId="36" fillId="24" borderId="41" xfId="0" applyNumberFormat="1" applyFont="1" applyFill="1" applyBorder="1" applyAlignment="1" applyProtection="1">
      <alignment horizontal="center" vertical="center"/>
    </xf>
    <xf numFmtId="0" fontId="37" fillId="24" borderId="9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3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center" vertical="center" wrapText="1"/>
    </xf>
    <xf numFmtId="0" fontId="36" fillId="24" borderId="4" xfId="0" applyFont="1" applyFill="1" applyBorder="1" applyAlignment="1" applyProtection="1">
      <alignment horizontal="center" vertical="center"/>
    </xf>
    <xf numFmtId="0" fontId="36" fillId="24" borderId="11" xfId="0" applyFont="1" applyFill="1" applyBorder="1" applyAlignment="1" applyProtection="1">
      <alignment horizontal="center" vertical="center"/>
    </xf>
    <xf numFmtId="0" fontId="36" fillId="24" borderId="9" xfId="0" applyFont="1" applyFill="1" applyBorder="1" applyAlignment="1" applyProtection="1">
      <alignment horizontal="center" vertical="center"/>
    </xf>
    <xf numFmtId="0" fontId="36" fillId="24" borderId="6" xfId="0" applyFont="1" applyFill="1" applyBorder="1" applyAlignment="1" applyProtection="1">
      <alignment horizontal="center" vertical="center"/>
    </xf>
    <xf numFmtId="0" fontId="36" fillId="24" borderId="8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45" fillId="25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350">
    <cellStyle name="20 % - Accent1 2" xfId="22" xr:uid="{00000000-0005-0000-0000-000000000000}"/>
    <cellStyle name="20 % - Accent1 3" xfId="23" xr:uid="{00000000-0005-0000-0000-000001000000}"/>
    <cellStyle name="20 % - Accent1 4" xfId="24" xr:uid="{00000000-0005-0000-0000-000002000000}"/>
    <cellStyle name="20 % - Accent1 5" xfId="25" xr:uid="{00000000-0005-0000-0000-000003000000}"/>
    <cellStyle name="20 % - Accent1 6" xfId="26" xr:uid="{00000000-0005-0000-0000-000004000000}"/>
    <cellStyle name="20 % - Accent1 7" xfId="269" xr:uid="{00000000-0005-0000-0000-000005000000}"/>
    <cellStyle name="20 % - Accent2 2" xfId="27" xr:uid="{00000000-0005-0000-0000-000006000000}"/>
    <cellStyle name="20 % - Accent2 3" xfId="28" xr:uid="{00000000-0005-0000-0000-000007000000}"/>
    <cellStyle name="20 % - Accent2 4" xfId="29" xr:uid="{00000000-0005-0000-0000-000008000000}"/>
    <cellStyle name="20 % - Accent2 5" xfId="30" xr:uid="{00000000-0005-0000-0000-000009000000}"/>
    <cellStyle name="20 % - Accent2 6" xfId="31" xr:uid="{00000000-0005-0000-0000-00000A000000}"/>
    <cellStyle name="20 % - Accent2 7" xfId="270" xr:uid="{00000000-0005-0000-0000-00000B000000}"/>
    <cellStyle name="20 % - Accent3 2" xfId="32" xr:uid="{00000000-0005-0000-0000-00000C000000}"/>
    <cellStyle name="20 % - Accent3 3" xfId="33" xr:uid="{00000000-0005-0000-0000-00000D000000}"/>
    <cellStyle name="20 % - Accent3 4" xfId="34" xr:uid="{00000000-0005-0000-0000-00000E000000}"/>
    <cellStyle name="20 % - Accent3 5" xfId="35" xr:uid="{00000000-0005-0000-0000-00000F000000}"/>
    <cellStyle name="20 % - Accent3 6" xfId="36" xr:uid="{00000000-0005-0000-0000-000010000000}"/>
    <cellStyle name="20 % - Accent3 7" xfId="271" xr:uid="{00000000-0005-0000-0000-000011000000}"/>
    <cellStyle name="20 % - Accent4 2" xfId="37" xr:uid="{00000000-0005-0000-0000-000012000000}"/>
    <cellStyle name="20 % - Accent4 3" xfId="38" xr:uid="{00000000-0005-0000-0000-000013000000}"/>
    <cellStyle name="20 % - Accent4 4" xfId="39" xr:uid="{00000000-0005-0000-0000-000014000000}"/>
    <cellStyle name="20 % - Accent4 5" xfId="40" xr:uid="{00000000-0005-0000-0000-000015000000}"/>
    <cellStyle name="20 % - Accent4 6" xfId="41" xr:uid="{00000000-0005-0000-0000-000016000000}"/>
    <cellStyle name="20 % - Accent4 7" xfId="272" xr:uid="{00000000-0005-0000-0000-000017000000}"/>
    <cellStyle name="20 % - Accent5 2" xfId="42" xr:uid="{00000000-0005-0000-0000-000018000000}"/>
    <cellStyle name="20 % - Accent5 3" xfId="43" xr:uid="{00000000-0005-0000-0000-000019000000}"/>
    <cellStyle name="20 % - Accent5 4" xfId="44" xr:uid="{00000000-0005-0000-0000-00001A000000}"/>
    <cellStyle name="20 % - Accent5 5" xfId="45" xr:uid="{00000000-0005-0000-0000-00001B000000}"/>
    <cellStyle name="20 % - Accent5 6" xfId="46" xr:uid="{00000000-0005-0000-0000-00001C000000}"/>
    <cellStyle name="20 % - Accent5 7" xfId="273" xr:uid="{00000000-0005-0000-0000-00001D000000}"/>
    <cellStyle name="20 % - Accent6 2" xfId="47" xr:uid="{00000000-0005-0000-0000-00001E000000}"/>
    <cellStyle name="20 % - Accent6 3" xfId="48" xr:uid="{00000000-0005-0000-0000-00001F000000}"/>
    <cellStyle name="20 % - Accent6 4" xfId="49" xr:uid="{00000000-0005-0000-0000-000020000000}"/>
    <cellStyle name="20 % - Accent6 5" xfId="50" xr:uid="{00000000-0005-0000-0000-000021000000}"/>
    <cellStyle name="20 % - Accent6 6" xfId="51" xr:uid="{00000000-0005-0000-0000-000022000000}"/>
    <cellStyle name="20 % - Accent6 7" xfId="274" xr:uid="{00000000-0005-0000-0000-000023000000}"/>
    <cellStyle name="40 % - Accent1 2" xfId="52" xr:uid="{00000000-0005-0000-0000-000024000000}"/>
    <cellStyle name="40 % - Accent1 3" xfId="53" xr:uid="{00000000-0005-0000-0000-000025000000}"/>
    <cellStyle name="40 % - Accent1 4" xfId="54" xr:uid="{00000000-0005-0000-0000-000026000000}"/>
    <cellStyle name="40 % - Accent1 5" xfId="55" xr:uid="{00000000-0005-0000-0000-000027000000}"/>
    <cellStyle name="40 % - Accent1 6" xfId="56" xr:uid="{00000000-0005-0000-0000-000028000000}"/>
    <cellStyle name="40 % - Accent1 7" xfId="275" xr:uid="{00000000-0005-0000-0000-000029000000}"/>
    <cellStyle name="40 % - Accent2 2" xfId="57" xr:uid="{00000000-0005-0000-0000-00002A000000}"/>
    <cellStyle name="40 % - Accent2 3" xfId="58" xr:uid="{00000000-0005-0000-0000-00002B000000}"/>
    <cellStyle name="40 % - Accent2 4" xfId="59" xr:uid="{00000000-0005-0000-0000-00002C000000}"/>
    <cellStyle name="40 % - Accent2 5" xfId="60" xr:uid="{00000000-0005-0000-0000-00002D000000}"/>
    <cellStyle name="40 % - Accent2 6" xfId="61" xr:uid="{00000000-0005-0000-0000-00002E000000}"/>
    <cellStyle name="40 % - Accent2 7" xfId="276" xr:uid="{00000000-0005-0000-0000-00002F000000}"/>
    <cellStyle name="40 % - Accent3 2" xfId="62" xr:uid="{00000000-0005-0000-0000-000030000000}"/>
    <cellStyle name="40 % - Accent3 3" xfId="63" xr:uid="{00000000-0005-0000-0000-000031000000}"/>
    <cellStyle name="40 % - Accent3 4" xfId="64" xr:uid="{00000000-0005-0000-0000-000032000000}"/>
    <cellStyle name="40 % - Accent3 5" xfId="65" xr:uid="{00000000-0005-0000-0000-000033000000}"/>
    <cellStyle name="40 % - Accent3 6" xfId="66" xr:uid="{00000000-0005-0000-0000-000034000000}"/>
    <cellStyle name="40 % - Accent3 7" xfId="277" xr:uid="{00000000-0005-0000-0000-000035000000}"/>
    <cellStyle name="40 % - Accent4 2" xfId="67" xr:uid="{00000000-0005-0000-0000-000036000000}"/>
    <cellStyle name="40 % - Accent4 3" xfId="68" xr:uid="{00000000-0005-0000-0000-000037000000}"/>
    <cellStyle name="40 % - Accent4 4" xfId="69" xr:uid="{00000000-0005-0000-0000-000038000000}"/>
    <cellStyle name="40 % - Accent4 5" xfId="70" xr:uid="{00000000-0005-0000-0000-000039000000}"/>
    <cellStyle name="40 % - Accent4 6" xfId="71" xr:uid="{00000000-0005-0000-0000-00003A000000}"/>
    <cellStyle name="40 % - Accent4 7" xfId="278" xr:uid="{00000000-0005-0000-0000-00003B000000}"/>
    <cellStyle name="40 % - Accent5 2" xfId="72" xr:uid="{00000000-0005-0000-0000-00003C000000}"/>
    <cellStyle name="40 % - Accent5 3" xfId="73" xr:uid="{00000000-0005-0000-0000-00003D000000}"/>
    <cellStyle name="40 % - Accent5 4" xfId="74" xr:uid="{00000000-0005-0000-0000-00003E000000}"/>
    <cellStyle name="40 % - Accent5 5" xfId="75" xr:uid="{00000000-0005-0000-0000-00003F000000}"/>
    <cellStyle name="40 % - Accent5 6" xfId="76" xr:uid="{00000000-0005-0000-0000-000040000000}"/>
    <cellStyle name="40 % - Accent5 7" xfId="279" xr:uid="{00000000-0005-0000-0000-000041000000}"/>
    <cellStyle name="40 % - Accent6 2" xfId="77" xr:uid="{00000000-0005-0000-0000-000042000000}"/>
    <cellStyle name="40 % - Accent6 3" xfId="78" xr:uid="{00000000-0005-0000-0000-000043000000}"/>
    <cellStyle name="40 % - Accent6 4" xfId="79" xr:uid="{00000000-0005-0000-0000-000044000000}"/>
    <cellStyle name="40 % - Accent6 5" xfId="80" xr:uid="{00000000-0005-0000-0000-000045000000}"/>
    <cellStyle name="40 % - Accent6 6" xfId="81" xr:uid="{00000000-0005-0000-0000-000046000000}"/>
    <cellStyle name="40 % - Accent6 7" xfId="280" xr:uid="{00000000-0005-0000-0000-000047000000}"/>
    <cellStyle name="60 % - Accent1 2" xfId="82" xr:uid="{00000000-0005-0000-0000-000048000000}"/>
    <cellStyle name="60 % - Accent1 3" xfId="83" xr:uid="{00000000-0005-0000-0000-000049000000}"/>
    <cellStyle name="60 % - Accent1 4" xfId="84" xr:uid="{00000000-0005-0000-0000-00004A000000}"/>
    <cellStyle name="60 % - Accent1 5" xfId="85" xr:uid="{00000000-0005-0000-0000-00004B000000}"/>
    <cellStyle name="60 % - Accent1 6" xfId="86" xr:uid="{00000000-0005-0000-0000-00004C000000}"/>
    <cellStyle name="60 % - Accent1 7" xfId="281" xr:uid="{00000000-0005-0000-0000-00004D000000}"/>
    <cellStyle name="60 % - Accent2 2" xfId="87" xr:uid="{00000000-0005-0000-0000-00004E000000}"/>
    <cellStyle name="60 % - Accent2 3" xfId="88" xr:uid="{00000000-0005-0000-0000-00004F000000}"/>
    <cellStyle name="60 % - Accent2 4" xfId="89" xr:uid="{00000000-0005-0000-0000-000050000000}"/>
    <cellStyle name="60 % - Accent2 5" xfId="90" xr:uid="{00000000-0005-0000-0000-000051000000}"/>
    <cellStyle name="60 % - Accent2 6" xfId="91" xr:uid="{00000000-0005-0000-0000-000052000000}"/>
    <cellStyle name="60 % - Accent2 7" xfId="282" xr:uid="{00000000-0005-0000-0000-000053000000}"/>
    <cellStyle name="60 % - Accent3 2" xfId="92" xr:uid="{00000000-0005-0000-0000-000054000000}"/>
    <cellStyle name="60 % - Accent3 3" xfId="93" xr:uid="{00000000-0005-0000-0000-000055000000}"/>
    <cellStyle name="60 % - Accent3 4" xfId="94" xr:uid="{00000000-0005-0000-0000-000056000000}"/>
    <cellStyle name="60 % - Accent3 5" xfId="95" xr:uid="{00000000-0005-0000-0000-000057000000}"/>
    <cellStyle name="60 % - Accent3 6" xfId="96" xr:uid="{00000000-0005-0000-0000-000058000000}"/>
    <cellStyle name="60 % - Accent3 7" xfId="283" xr:uid="{00000000-0005-0000-0000-000059000000}"/>
    <cellStyle name="60 % - Accent4 2" xfId="97" xr:uid="{00000000-0005-0000-0000-00005A000000}"/>
    <cellStyle name="60 % - Accent4 3" xfId="98" xr:uid="{00000000-0005-0000-0000-00005B000000}"/>
    <cellStyle name="60 % - Accent4 4" xfId="99" xr:uid="{00000000-0005-0000-0000-00005C000000}"/>
    <cellStyle name="60 % - Accent4 5" xfId="100" xr:uid="{00000000-0005-0000-0000-00005D000000}"/>
    <cellStyle name="60 % - Accent4 6" xfId="101" xr:uid="{00000000-0005-0000-0000-00005E000000}"/>
    <cellStyle name="60 % - Accent4 7" xfId="284" xr:uid="{00000000-0005-0000-0000-00005F000000}"/>
    <cellStyle name="60 % - Accent5 2" xfId="102" xr:uid="{00000000-0005-0000-0000-000060000000}"/>
    <cellStyle name="60 % - Accent5 3" xfId="103" xr:uid="{00000000-0005-0000-0000-000061000000}"/>
    <cellStyle name="60 % - Accent5 4" xfId="104" xr:uid="{00000000-0005-0000-0000-000062000000}"/>
    <cellStyle name="60 % - Accent5 5" xfId="105" xr:uid="{00000000-0005-0000-0000-000063000000}"/>
    <cellStyle name="60 % - Accent5 6" xfId="106" xr:uid="{00000000-0005-0000-0000-000064000000}"/>
    <cellStyle name="60 % - Accent5 7" xfId="285" xr:uid="{00000000-0005-0000-0000-000065000000}"/>
    <cellStyle name="60 % - Accent6 2" xfId="107" xr:uid="{00000000-0005-0000-0000-000066000000}"/>
    <cellStyle name="60 % - Accent6 3" xfId="108" xr:uid="{00000000-0005-0000-0000-000067000000}"/>
    <cellStyle name="60 % - Accent6 4" xfId="109" xr:uid="{00000000-0005-0000-0000-000068000000}"/>
    <cellStyle name="60 % - Accent6 5" xfId="110" xr:uid="{00000000-0005-0000-0000-000069000000}"/>
    <cellStyle name="60 % - Accent6 6" xfId="111" xr:uid="{00000000-0005-0000-0000-00006A000000}"/>
    <cellStyle name="60 % - Accent6 7" xfId="286" xr:uid="{00000000-0005-0000-0000-00006B000000}"/>
    <cellStyle name="Accent1 2" xfId="112" xr:uid="{00000000-0005-0000-0000-00006C000000}"/>
    <cellStyle name="Accent1 3" xfId="113" xr:uid="{00000000-0005-0000-0000-00006D000000}"/>
    <cellStyle name="Accent1 4" xfId="114" xr:uid="{00000000-0005-0000-0000-00006E000000}"/>
    <cellStyle name="Accent1 5" xfId="115" xr:uid="{00000000-0005-0000-0000-00006F000000}"/>
    <cellStyle name="Accent1 6" xfId="116" xr:uid="{00000000-0005-0000-0000-000070000000}"/>
    <cellStyle name="Accent1 7" xfId="287" xr:uid="{00000000-0005-0000-0000-000071000000}"/>
    <cellStyle name="Accent2 2" xfId="117" xr:uid="{00000000-0005-0000-0000-000072000000}"/>
    <cellStyle name="Accent2 3" xfId="118" xr:uid="{00000000-0005-0000-0000-000073000000}"/>
    <cellStyle name="Accent2 4" xfId="119" xr:uid="{00000000-0005-0000-0000-000074000000}"/>
    <cellStyle name="Accent2 5" xfId="120" xr:uid="{00000000-0005-0000-0000-000075000000}"/>
    <cellStyle name="Accent2 6" xfId="121" xr:uid="{00000000-0005-0000-0000-000076000000}"/>
    <cellStyle name="Accent2 7" xfId="288" xr:uid="{00000000-0005-0000-0000-000077000000}"/>
    <cellStyle name="Accent3 2" xfId="122" xr:uid="{00000000-0005-0000-0000-000078000000}"/>
    <cellStyle name="Accent3 3" xfId="123" xr:uid="{00000000-0005-0000-0000-000079000000}"/>
    <cellStyle name="Accent3 4" xfId="124" xr:uid="{00000000-0005-0000-0000-00007A000000}"/>
    <cellStyle name="Accent3 5" xfId="125" xr:uid="{00000000-0005-0000-0000-00007B000000}"/>
    <cellStyle name="Accent3 6" xfId="126" xr:uid="{00000000-0005-0000-0000-00007C000000}"/>
    <cellStyle name="Accent3 7" xfId="289" xr:uid="{00000000-0005-0000-0000-00007D000000}"/>
    <cellStyle name="Accent4 2" xfId="127" xr:uid="{00000000-0005-0000-0000-00007E000000}"/>
    <cellStyle name="Accent4 3" xfId="128" xr:uid="{00000000-0005-0000-0000-00007F000000}"/>
    <cellStyle name="Accent4 4" xfId="129" xr:uid="{00000000-0005-0000-0000-000080000000}"/>
    <cellStyle name="Accent4 5" xfId="130" xr:uid="{00000000-0005-0000-0000-000081000000}"/>
    <cellStyle name="Accent4 6" xfId="131" xr:uid="{00000000-0005-0000-0000-000082000000}"/>
    <cellStyle name="Accent4 7" xfId="290" xr:uid="{00000000-0005-0000-0000-000083000000}"/>
    <cellStyle name="Accent5 2" xfId="132" xr:uid="{00000000-0005-0000-0000-000084000000}"/>
    <cellStyle name="Accent5 3" xfId="133" xr:uid="{00000000-0005-0000-0000-000085000000}"/>
    <cellStyle name="Accent5 4" xfId="134" xr:uid="{00000000-0005-0000-0000-000086000000}"/>
    <cellStyle name="Accent5 5" xfId="135" xr:uid="{00000000-0005-0000-0000-000087000000}"/>
    <cellStyle name="Accent5 6" xfId="136" xr:uid="{00000000-0005-0000-0000-000088000000}"/>
    <cellStyle name="Accent5 7" xfId="291" xr:uid="{00000000-0005-0000-0000-000089000000}"/>
    <cellStyle name="Accent6 2" xfId="137" xr:uid="{00000000-0005-0000-0000-00008A000000}"/>
    <cellStyle name="Accent6 3" xfId="138" xr:uid="{00000000-0005-0000-0000-00008B000000}"/>
    <cellStyle name="Accent6 4" xfId="139" xr:uid="{00000000-0005-0000-0000-00008C000000}"/>
    <cellStyle name="Accent6 5" xfId="140" xr:uid="{00000000-0005-0000-0000-00008D000000}"/>
    <cellStyle name="Accent6 6" xfId="141" xr:uid="{00000000-0005-0000-0000-00008E000000}"/>
    <cellStyle name="Accent6 7" xfId="292" xr:uid="{00000000-0005-0000-0000-00008F000000}"/>
    <cellStyle name="Avertissement 2" xfId="142" xr:uid="{00000000-0005-0000-0000-000090000000}"/>
    <cellStyle name="Avertissement 3" xfId="143" xr:uid="{00000000-0005-0000-0000-000091000000}"/>
    <cellStyle name="Avertissement 4" xfId="144" xr:uid="{00000000-0005-0000-0000-000092000000}"/>
    <cellStyle name="Avertissement 5" xfId="145" xr:uid="{00000000-0005-0000-0000-000093000000}"/>
    <cellStyle name="Avertissement 6" xfId="146" xr:uid="{00000000-0005-0000-0000-000094000000}"/>
    <cellStyle name="Avertissement 7" xfId="293" xr:uid="{00000000-0005-0000-0000-000095000000}"/>
    <cellStyle name="Calcul 2" xfId="147" xr:uid="{00000000-0005-0000-0000-000096000000}"/>
    <cellStyle name="Calcul 2 2" xfId="318" xr:uid="{00000000-0005-0000-0000-000097000000}"/>
    <cellStyle name="Calcul 3" xfId="148" xr:uid="{00000000-0005-0000-0000-000098000000}"/>
    <cellStyle name="Calcul 3 2" xfId="319" xr:uid="{00000000-0005-0000-0000-000099000000}"/>
    <cellStyle name="Calcul 4" xfId="149" xr:uid="{00000000-0005-0000-0000-00009A000000}"/>
    <cellStyle name="Calcul 4 2" xfId="320" xr:uid="{00000000-0005-0000-0000-00009B000000}"/>
    <cellStyle name="Calcul 5" xfId="150" xr:uid="{00000000-0005-0000-0000-00009C000000}"/>
    <cellStyle name="Calcul 5 2" xfId="321" xr:uid="{00000000-0005-0000-0000-00009D000000}"/>
    <cellStyle name="Calcul 6" xfId="151" xr:uid="{00000000-0005-0000-0000-00009E000000}"/>
    <cellStyle name="Calcul 6 2" xfId="322" xr:uid="{00000000-0005-0000-0000-00009F000000}"/>
    <cellStyle name="Calcul 7" xfId="294" xr:uid="{00000000-0005-0000-0000-0000A0000000}"/>
    <cellStyle name="Calcul 7 2" xfId="345" xr:uid="{00000000-0005-0000-0000-0000A1000000}"/>
    <cellStyle name="Cellule liée 2" xfId="152" xr:uid="{00000000-0005-0000-0000-0000A2000000}"/>
    <cellStyle name="Cellule liée 3" xfId="153" xr:uid="{00000000-0005-0000-0000-0000A3000000}"/>
    <cellStyle name="Cellule liée 4" xfId="154" xr:uid="{00000000-0005-0000-0000-0000A4000000}"/>
    <cellStyle name="Cellule liée 5" xfId="155" xr:uid="{00000000-0005-0000-0000-0000A5000000}"/>
    <cellStyle name="Cellule liée 6" xfId="156" xr:uid="{00000000-0005-0000-0000-0000A6000000}"/>
    <cellStyle name="Cellule liée 7" xfId="295" xr:uid="{00000000-0005-0000-0000-0000A7000000}"/>
    <cellStyle name="changeable" xfId="1" xr:uid="{00000000-0005-0000-0000-0000A8000000}"/>
    <cellStyle name="changeable 10" xfId="248" xr:uid="{00000000-0005-0000-0000-0000A9000000}"/>
    <cellStyle name="changeable 11" xfId="249" xr:uid="{00000000-0005-0000-0000-0000AA000000}"/>
    <cellStyle name="changeable 12" xfId="250" xr:uid="{00000000-0005-0000-0000-0000AB000000}"/>
    <cellStyle name="changeable 13" xfId="296" xr:uid="{00000000-0005-0000-0000-0000AC000000}"/>
    <cellStyle name="changeable 14" xfId="297" xr:uid="{00000000-0005-0000-0000-0000AD000000}"/>
    <cellStyle name="changeable 15" xfId="266" xr:uid="{00000000-0005-0000-0000-0000AE000000}"/>
    <cellStyle name="changeable 2" xfId="2" xr:uid="{00000000-0005-0000-0000-0000AF000000}"/>
    <cellStyle name="changeable 2 2" xfId="251" xr:uid="{00000000-0005-0000-0000-0000B0000000}"/>
    <cellStyle name="changeable 2 3" xfId="252" xr:uid="{00000000-0005-0000-0000-0000B1000000}"/>
    <cellStyle name="changeable 2 4" xfId="253" xr:uid="{00000000-0005-0000-0000-0000B2000000}"/>
    <cellStyle name="changeable 3" xfId="157" xr:uid="{00000000-0005-0000-0000-0000B3000000}"/>
    <cellStyle name="changeable 4" xfId="158" xr:uid="{00000000-0005-0000-0000-0000B4000000}"/>
    <cellStyle name="changeable 5" xfId="17" xr:uid="{00000000-0005-0000-0000-0000B5000000}"/>
    <cellStyle name="changeable 6" xfId="159" xr:uid="{00000000-0005-0000-0000-0000B6000000}"/>
    <cellStyle name="changeable 7" xfId="254" xr:uid="{00000000-0005-0000-0000-0000B7000000}"/>
    <cellStyle name="changeable 8" xfId="255" xr:uid="{00000000-0005-0000-0000-0000B8000000}"/>
    <cellStyle name="changeable 9" xfId="256" xr:uid="{00000000-0005-0000-0000-0000B9000000}"/>
    <cellStyle name="Comma [0]" xfId="160" xr:uid="{00000000-0005-0000-0000-0000BA000000}"/>
    <cellStyle name="Comma [0] 2" xfId="161" xr:uid="{00000000-0005-0000-0000-0000BB000000}"/>
    <cellStyle name="Comma [0] 3" xfId="162" xr:uid="{00000000-0005-0000-0000-0000BC000000}"/>
    <cellStyle name="Comma [0] 4" xfId="163" xr:uid="{00000000-0005-0000-0000-0000BD000000}"/>
    <cellStyle name="Comma [0] 5" xfId="164" xr:uid="{00000000-0005-0000-0000-0000BE000000}"/>
    <cellStyle name="Comma [0] 6" xfId="257" xr:uid="{00000000-0005-0000-0000-0000BF000000}"/>
    <cellStyle name="Comma [0] 7" xfId="298" xr:uid="{00000000-0005-0000-0000-0000C0000000}"/>
    <cellStyle name="Commentaire 2" xfId="165" xr:uid="{00000000-0005-0000-0000-0000C1000000}"/>
    <cellStyle name="Commentaire 2 2" xfId="258" xr:uid="{00000000-0005-0000-0000-0000C2000000}"/>
    <cellStyle name="Commentaire 2 2 2" xfId="344" xr:uid="{00000000-0005-0000-0000-0000C3000000}"/>
    <cellStyle name="Commentaire 2 3" xfId="323" xr:uid="{00000000-0005-0000-0000-0000C4000000}"/>
    <cellStyle name="Commentaire 3" xfId="166" xr:uid="{00000000-0005-0000-0000-0000C5000000}"/>
    <cellStyle name="Commentaire 3 2" xfId="324" xr:uid="{00000000-0005-0000-0000-0000C6000000}"/>
    <cellStyle name="Commentaire 4" xfId="167" xr:uid="{00000000-0005-0000-0000-0000C7000000}"/>
    <cellStyle name="Commentaire 4 2" xfId="325" xr:uid="{00000000-0005-0000-0000-0000C8000000}"/>
    <cellStyle name="Commentaire 5" xfId="168" xr:uid="{00000000-0005-0000-0000-0000C9000000}"/>
    <cellStyle name="Commentaire 5 2" xfId="326" xr:uid="{00000000-0005-0000-0000-0000CA000000}"/>
    <cellStyle name="Commentaire 6" xfId="169" xr:uid="{00000000-0005-0000-0000-0000CB000000}"/>
    <cellStyle name="Commentaire 6 2" xfId="327" xr:uid="{00000000-0005-0000-0000-0000CC000000}"/>
    <cellStyle name="Commentaire 7" xfId="299" xr:uid="{00000000-0005-0000-0000-0000CD000000}"/>
    <cellStyle name="Commentaire 7 2" xfId="346" xr:uid="{00000000-0005-0000-0000-0000CE000000}"/>
    <cellStyle name="Currency [0]" xfId="170" xr:uid="{00000000-0005-0000-0000-0000CF000000}"/>
    <cellStyle name="Currency [0] 2" xfId="171" xr:uid="{00000000-0005-0000-0000-0000D0000000}"/>
    <cellStyle name="Currency [0] 3" xfId="172" xr:uid="{00000000-0005-0000-0000-0000D1000000}"/>
    <cellStyle name="Currency [0] 4" xfId="173" xr:uid="{00000000-0005-0000-0000-0000D2000000}"/>
    <cellStyle name="Currency [0] 5" xfId="174" xr:uid="{00000000-0005-0000-0000-0000D3000000}"/>
    <cellStyle name="Currency [0] 6" xfId="259" xr:uid="{00000000-0005-0000-0000-0000D4000000}"/>
    <cellStyle name="Currency [0] 7" xfId="300" xr:uid="{00000000-0005-0000-0000-0000D5000000}"/>
    <cellStyle name="Dezimal [0]_ 6000_1200 ± 7,5" xfId="3" xr:uid="{00000000-0005-0000-0000-0000D6000000}"/>
    <cellStyle name="Dezimal_ 6000_1200 ± 7,5" xfId="4" xr:uid="{00000000-0005-0000-0000-0000D7000000}"/>
    <cellStyle name="Entrée 2" xfId="175" xr:uid="{00000000-0005-0000-0000-0000D8000000}"/>
    <cellStyle name="Entrée 2 2" xfId="328" xr:uid="{00000000-0005-0000-0000-0000D9000000}"/>
    <cellStyle name="Entrée 3" xfId="176" xr:uid="{00000000-0005-0000-0000-0000DA000000}"/>
    <cellStyle name="Entrée 3 2" xfId="329" xr:uid="{00000000-0005-0000-0000-0000DB000000}"/>
    <cellStyle name="Entrée 4" xfId="177" xr:uid="{00000000-0005-0000-0000-0000DC000000}"/>
    <cellStyle name="Entrée 4 2" xfId="330" xr:uid="{00000000-0005-0000-0000-0000DD000000}"/>
    <cellStyle name="Entrée 5" xfId="178" xr:uid="{00000000-0005-0000-0000-0000DE000000}"/>
    <cellStyle name="Entrée 5 2" xfId="331" xr:uid="{00000000-0005-0000-0000-0000DF000000}"/>
    <cellStyle name="Entrée 6" xfId="179" xr:uid="{00000000-0005-0000-0000-0000E0000000}"/>
    <cellStyle name="Entrée 6 2" xfId="332" xr:uid="{00000000-0005-0000-0000-0000E1000000}"/>
    <cellStyle name="Entrée 7" xfId="301" xr:uid="{00000000-0005-0000-0000-0000E2000000}"/>
    <cellStyle name="Entrée 7 2" xfId="347" xr:uid="{00000000-0005-0000-0000-0000E3000000}"/>
    <cellStyle name="Euro" xfId="12" xr:uid="{00000000-0005-0000-0000-0000E4000000}"/>
    <cellStyle name="Euro 2" xfId="180" xr:uid="{00000000-0005-0000-0000-0000E5000000}"/>
    <cellStyle name="Euro 3" xfId="181" xr:uid="{00000000-0005-0000-0000-0000E6000000}"/>
    <cellStyle name="Euro 4" xfId="182" xr:uid="{00000000-0005-0000-0000-0000E7000000}"/>
    <cellStyle name="Euro 5" xfId="183" xr:uid="{00000000-0005-0000-0000-0000E8000000}"/>
    <cellStyle name="Euro 6" xfId="260" xr:uid="{00000000-0005-0000-0000-0000E9000000}"/>
    <cellStyle name="Euro 7" xfId="302" xr:uid="{00000000-0005-0000-0000-0000EA000000}"/>
    <cellStyle name="Insatisfaisant 2" xfId="184" xr:uid="{00000000-0005-0000-0000-0000EB000000}"/>
    <cellStyle name="Insatisfaisant 3" xfId="185" xr:uid="{00000000-0005-0000-0000-0000EC000000}"/>
    <cellStyle name="Insatisfaisant 4" xfId="186" xr:uid="{00000000-0005-0000-0000-0000ED000000}"/>
    <cellStyle name="Insatisfaisant 5" xfId="187" xr:uid="{00000000-0005-0000-0000-0000EE000000}"/>
    <cellStyle name="Insatisfaisant 6" xfId="188" xr:uid="{00000000-0005-0000-0000-0000EF000000}"/>
    <cellStyle name="Insatisfaisant 7" xfId="303" xr:uid="{00000000-0005-0000-0000-0000F0000000}"/>
    <cellStyle name="Neutre 2" xfId="189" xr:uid="{00000000-0005-0000-0000-0000F1000000}"/>
    <cellStyle name="Neutre 3" xfId="190" xr:uid="{00000000-0005-0000-0000-0000F2000000}"/>
    <cellStyle name="Neutre 4" xfId="191" xr:uid="{00000000-0005-0000-0000-0000F3000000}"/>
    <cellStyle name="Neutre 5" xfId="192" xr:uid="{00000000-0005-0000-0000-0000F4000000}"/>
    <cellStyle name="Neutre 6" xfId="193" xr:uid="{00000000-0005-0000-0000-0000F5000000}"/>
    <cellStyle name="Neutre 7" xfId="304" xr:uid="{00000000-0005-0000-0000-0000F6000000}"/>
    <cellStyle name="Normal" xfId="0" builtinId="0"/>
    <cellStyle name="Normal 10" xfId="261" xr:uid="{00000000-0005-0000-0000-0000F8000000}"/>
    <cellStyle name="Normal 12" xfId="267" xr:uid="{00000000-0005-0000-0000-0000F9000000}"/>
    <cellStyle name="Normal 2" xfId="5" xr:uid="{00000000-0005-0000-0000-0000FA000000}"/>
    <cellStyle name="Normal 2 2" xfId="21" xr:uid="{00000000-0005-0000-0000-0000FB000000}"/>
    <cellStyle name="Normal 2 3" xfId="262" xr:uid="{00000000-0005-0000-0000-0000FC000000}"/>
    <cellStyle name="Normal 2 4" xfId="263" xr:uid="{00000000-0005-0000-0000-0000FD000000}"/>
    <cellStyle name="Normal 3" xfId="15" xr:uid="{00000000-0005-0000-0000-0000FE000000}"/>
    <cellStyle name="Normal 3 2" xfId="264" xr:uid="{00000000-0005-0000-0000-0000FF000000}"/>
    <cellStyle name="Normal 4" xfId="16" xr:uid="{00000000-0005-0000-0000-000000010000}"/>
    <cellStyle name="Normal 4 2" xfId="19" xr:uid="{00000000-0005-0000-0000-000001010000}"/>
    <cellStyle name="Normal 4 3" xfId="317" xr:uid="{00000000-0005-0000-0000-000002010000}"/>
    <cellStyle name="Normal 45" xfId="13" xr:uid="{00000000-0005-0000-0000-000003010000}"/>
    <cellStyle name="Normal 45 2" xfId="315" xr:uid="{00000000-0005-0000-0000-000004010000}"/>
    <cellStyle name="Normal 45 3" xfId="316" xr:uid="{00000000-0005-0000-0000-000005010000}"/>
    <cellStyle name="Normal 5" xfId="20" xr:uid="{00000000-0005-0000-0000-000006010000}"/>
    <cellStyle name="Normal 5 2" xfId="265" xr:uid="{00000000-0005-0000-0000-000007010000}"/>
    <cellStyle name="Normal 6" xfId="194" xr:uid="{00000000-0005-0000-0000-000008010000}"/>
    <cellStyle name="Normal 7" xfId="18" xr:uid="{00000000-0005-0000-0000-000009010000}"/>
    <cellStyle name="Normal 8" xfId="247" xr:uid="{00000000-0005-0000-0000-00000A010000}"/>
    <cellStyle name="Normal 8 2" xfId="268" xr:uid="{00000000-0005-0000-0000-00000B010000}"/>
    <cellStyle name="Normal 8 3" xfId="343" xr:uid="{00000000-0005-0000-0000-00000C010000}"/>
    <cellStyle name="Normal 9" xfId="195" xr:uid="{00000000-0005-0000-0000-00000D010000}"/>
    <cellStyle name="Normale_PNu_CNR" xfId="6" xr:uid="{00000000-0005-0000-0000-00000E010000}"/>
    <cellStyle name="Normalny 6" xfId="14" xr:uid="{00000000-0005-0000-0000-00000F010000}"/>
    <cellStyle name="on" xfId="7" xr:uid="{00000000-0005-0000-0000-000010010000}"/>
    <cellStyle name="Satisfaisant 2" xfId="196" xr:uid="{00000000-0005-0000-0000-000011010000}"/>
    <cellStyle name="Satisfaisant 3" xfId="197" xr:uid="{00000000-0005-0000-0000-000012010000}"/>
    <cellStyle name="Satisfaisant 4" xfId="198" xr:uid="{00000000-0005-0000-0000-000013010000}"/>
    <cellStyle name="Satisfaisant 5" xfId="199" xr:uid="{00000000-0005-0000-0000-000014010000}"/>
    <cellStyle name="Satisfaisant 6" xfId="200" xr:uid="{00000000-0005-0000-0000-000015010000}"/>
    <cellStyle name="Satisfaisant 7" xfId="305" xr:uid="{00000000-0005-0000-0000-000016010000}"/>
    <cellStyle name="Sortie 2" xfId="201" xr:uid="{00000000-0005-0000-0000-000017010000}"/>
    <cellStyle name="Sortie 2 2" xfId="333" xr:uid="{00000000-0005-0000-0000-000018010000}"/>
    <cellStyle name="Sortie 3" xfId="202" xr:uid="{00000000-0005-0000-0000-000019010000}"/>
    <cellStyle name="Sortie 3 2" xfId="334" xr:uid="{00000000-0005-0000-0000-00001A010000}"/>
    <cellStyle name="Sortie 4" xfId="203" xr:uid="{00000000-0005-0000-0000-00001B010000}"/>
    <cellStyle name="Sortie 4 2" xfId="335" xr:uid="{00000000-0005-0000-0000-00001C010000}"/>
    <cellStyle name="Sortie 5" xfId="204" xr:uid="{00000000-0005-0000-0000-00001D010000}"/>
    <cellStyle name="Sortie 5 2" xfId="336" xr:uid="{00000000-0005-0000-0000-00001E010000}"/>
    <cellStyle name="Sortie 6" xfId="205" xr:uid="{00000000-0005-0000-0000-00001F010000}"/>
    <cellStyle name="Sortie 6 2" xfId="337" xr:uid="{00000000-0005-0000-0000-000020010000}"/>
    <cellStyle name="Sortie 7" xfId="306" xr:uid="{00000000-0005-0000-0000-000021010000}"/>
    <cellStyle name="Sortie 7 2" xfId="348" xr:uid="{00000000-0005-0000-0000-000022010000}"/>
    <cellStyle name="Standard_ 6000_1200 ± 7,5" xfId="8" xr:uid="{00000000-0005-0000-0000-000023010000}"/>
    <cellStyle name="Texte explicatif 2" xfId="206" xr:uid="{00000000-0005-0000-0000-000024010000}"/>
    <cellStyle name="Texte explicatif 3" xfId="207" xr:uid="{00000000-0005-0000-0000-000025010000}"/>
    <cellStyle name="Texte explicatif 4" xfId="208" xr:uid="{00000000-0005-0000-0000-000026010000}"/>
    <cellStyle name="Texte explicatif 5" xfId="209" xr:uid="{00000000-0005-0000-0000-000027010000}"/>
    <cellStyle name="Texte explicatif 6" xfId="210" xr:uid="{00000000-0005-0000-0000-000028010000}"/>
    <cellStyle name="Texte explicatif 7" xfId="307" xr:uid="{00000000-0005-0000-0000-000029010000}"/>
    <cellStyle name="Titre 2" xfId="211" xr:uid="{00000000-0005-0000-0000-00002A010000}"/>
    <cellStyle name="Titre 3" xfId="212" xr:uid="{00000000-0005-0000-0000-00002B010000}"/>
    <cellStyle name="Titre 4" xfId="213" xr:uid="{00000000-0005-0000-0000-00002C010000}"/>
    <cellStyle name="Titre 5" xfId="214" xr:uid="{00000000-0005-0000-0000-00002D010000}"/>
    <cellStyle name="Titre 6" xfId="215" xr:uid="{00000000-0005-0000-0000-00002E010000}"/>
    <cellStyle name="Titre 7" xfId="308" xr:uid="{00000000-0005-0000-0000-00002F010000}"/>
    <cellStyle name="Titre 1 2" xfId="216" xr:uid="{00000000-0005-0000-0000-000030010000}"/>
    <cellStyle name="Titre 1 3" xfId="217" xr:uid="{00000000-0005-0000-0000-000031010000}"/>
    <cellStyle name="Titre 1 4" xfId="218" xr:uid="{00000000-0005-0000-0000-000032010000}"/>
    <cellStyle name="Titre 1 5" xfId="219" xr:uid="{00000000-0005-0000-0000-000033010000}"/>
    <cellStyle name="Titre 1 6" xfId="220" xr:uid="{00000000-0005-0000-0000-000034010000}"/>
    <cellStyle name="Titre 1 7" xfId="309" xr:uid="{00000000-0005-0000-0000-000035010000}"/>
    <cellStyle name="Titre 2 2" xfId="221" xr:uid="{00000000-0005-0000-0000-000036010000}"/>
    <cellStyle name="Titre 2 3" xfId="222" xr:uid="{00000000-0005-0000-0000-000037010000}"/>
    <cellStyle name="Titre 2 4" xfId="223" xr:uid="{00000000-0005-0000-0000-000038010000}"/>
    <cellStyle name="Titre 2 5" xfId="224" xr:uid="{00000000-0005-0000-0000-000039010000}"/>
    <cellStyle name="Titre 2 6" xfId="225" xr:uid="{00000000-0005-0000-0000-00003A010000}"/>
    <cellStyle name="Titre 2 7" xfId="310" xr:uid="{00000000-0005-0000-0000-00003B010000}"/>
    <cellStyle name="Titre 3 2" xfId="226" xr:uid="{00000000-0005-0000-0000-00003C010000}"/>
    <cellStyle name="Titre 3 3" xfId="227" xr:uid="{00000000-0005-0000-0000-00003D010000}"/>
    <cellStyle name="Titre 3 4" xfId="228" xr:uid="{00000000-0005-0000-0000-00003E010000}"/>
    <cellStyle name="Titre 3 5" xfId="229" xr:uid="{00000000-0005-0000-0000-00003F010000}"/>
    <cellStyle name="Titre 3 6" xfId="230" xr:uid="{00000000-0005-0000-0000-000040010000}"/>
    <cellStyle name="Titre 3 7" xfId="311" xr:uid="{00000000-0005-0000-0000-000041010000}"/>
    <cellStyle name="Titre 4 2" xfId="231" xr:uid="{00000000-0005-0000-0000-000042010000}"/>
    <cellStyle name="Titre 4 3" xfId="232" xr:uid="{00000000-0005-0000-0000-000043010000}"/>
    <cellStyle name="Titre 4 4" xfId="233" xr:uid="{00000000-0005-0000-0000-000044010000}"/>
    <cellStyle name="Titre 4 5" xfId="234" xr:uid="{00000000-0005-0000-0000-000045010000}"/>
    <cellStyle name="Titre 4 6" xfId="235" xr:uid="{00000000-0005-0000-0000-000046010000}"/>
    <cellStyle name="Titre 4 7" xfId="312" xr:uid="{00000000-0005-0000-0000-000047010000}"/>
    <cellStyle name="Total 2" xfId="236" xr:uid="{00000000-0005-0000-0000-000048010000}"/>
    <cellStyle name="Total 2 2" xfId="338" xr:uid="{00000000-0005-0000-0000-000049010000}"/>
    <cellStyle name="Total 3" xfId="237" xr:uid="{00000000-0005-0000-0000-00004A010000}"/>
    <cellStyle name="Total 3 2" xfId="339" xr:uid="{00000000-0005-0000-0000-00004B010000}"/>
    <cellStyle name="Total 4" xfId="238" xr:uid="{00000000-0005-0000-0000-00004C010000}"/>
    <cellStyle name="Total 4 2" xfId="340" xr:uid="{00000000-0005-0000-0000-00004D010000}"/>
    <cellStyle name="Total 5" xfId="239" xr:uid="{00000000-0005-0000-0000-00004E010000}"/>
    <cellStyle name="Total 5 2" xfId="341" xr:uid="{00000000-0005-0000-0000-00004F010000}"/>
    <cellStyle name="Total 6" xfId="240" xr:uid="{00000000-0005-0000-0000-000050010000}"/>
    <cellStyle name="Total 6 2" xfId="342" xr:uid="{00000000-0005-0000-0000-000051010000}"/>
    <cellStyle name="Total 7" xfId="313" xr:uid="{00000000-0005-0000-0000-000052010000}"/>
    <cellStyle name="Total 7 2" xfId="349" xr:uid="{00000000-0005-0000-0000-000053010000}"/>
    <cellStyle name="un" xfId="241" xr:uid="{00000000-0005-0000-0000-000054010000}"/>
    <cellStyle name="Valuta (0)_Dim Ancoraggi ULS - 8.8 incassati_EURO zanche A105" xfId="9" xr:uid="{00000000-0005-0000-0000-000055010000}"/>
    <cellStyle name="Vérification 2" xfId="242" xr:uid="{00000000-0005-0000-0000-000056010000}"/>
    <cellStyle name="Vérification 3" xfId="243" xr:uid="{00000000-0005-0000-0000-000057010000}"/>
    <cellStyle name="Vérification 4" xfId="244" xr:uid="{00000000-0005-0000-0000-000058010000}"/>
    <cellStyle name="Vérification 5" xfId="245" xr:uid="{00000000-0005-0000-0000-000059010000}"/>
    <cellStyle name="Vérification 6" xfId="246" xr:uid="{00000000-0005-0000-0000-00005A010000}"/>
    <cellStyle name="Vérification 7" xfId="314" xr:uid="{00000000-0005-0000-0000-00005B010000}"/>
    <cellStyle name="Währung [0]_ 6000_1200 ± 7,5" xfId="10" xr:uid="{00000000-0005-0000-0000-00005C010000}"/>
    <cellStyle name="Währung_ 6000_1200 ± 7,5" xfId="11" xr:uid="{00000000-0005-0000-0000-00005D01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ABFFAB"/>
      <color rgb="FFFDEF8B"/>
      <color rgb="FF99CCFF"/>
      <color rgb="FF00FF00"/>
      <color rgb="FFCCFFFF"/>
      <color rgb="FFFFCC99"/>
      <color rgb="FF06D410"/>
      <color rgb="FF99FFCC"/>
      <color rgb="FF17F922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1E09.1D795C4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cid:image001.png@01D61E09.4C758F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321646</xdr:colOff>
      <xdr:row>0</xdr:row>
      <xdr:rowOff>143486</xdr:rowOff>
    </xdr:from>
    <xdr:to>
      <xdr:col>7</xdr:col>
      <xdr:colOff>634650</xdr:colOff>
      <xdr:row>1</xdr:row>
      <xdr:rowOff>132807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145753" y="143486"/>
          <a:ext cx="313004" cy="179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y</a:t>
          </a:r>
        </a:p>
      </xdr:txBody>
    </xdr:sp>
    <xdr:clientData/>
  </xdr:twoCellAnchor>
  <xdr:twoCellAnchor>
    <xdr:from>
      <xdr:col>10</xdr:col>
      <xdr:colOff>329041</xdr:colOff>
      <xdr:row>1</xdr:row>
      <xdr:rowOff>142249</xdr:rowOff>
    </xdr:from>
    <xdr:to>
      <xdr:col>10</xdr:col>
      <xdr:colOff>642045</xdr:colOff>
      <xdr:row>1</xdr:row>
      <xdr:rowOff>459580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908720" y="332749"/>
          <a:ext cx="313004" cy="317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</a:p>
      </xdr:txBody>
    </xdr:sp>
    <xdr:clientData/>
  </xdr:twoCellAnchor>
  <xdr:twoCellAnchor>
    <xdr:from>
      <xdr:col>6</xdr:col>
      <xdr:colOff>196687</xdr:colOff>
      <xdr:row>0</xdr:row>
      <xdr:rowOff>115031</xdr:rowOff>
    </xdr:from>
    <xdr:to>
      <xdr:col>10</xdr:col>
      <xdr:colOff>789214</xdr:colOff>
      <xdr:row>2</xdr:row>
      <xdr:rowOff>246530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50422" y="115031"/>
          <a:ext cx="5567939" cy="960734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319150</xdr:colOff>
      <xdr:row>1</xdr:row>
      <xdr:rowOff>502835</xdr:rowOff>
    </xdr:from>
    <xdr:to>
      <xdr:col>10</xdr:col>
      <xdr:colOff>260626</xdr:colOff>
      <xdr:row>1</xdr:row>
      <xdr:rowOff>502835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>
          <a:off x="6891400" y="693335"/>
          <a:ext cx="4948905" cy="0"/>
        </a:xfrm>
        <a:prstGeom prst="straightConnector1">
          <a:avLst/>
        </a:prstGeom>
        <a:ln w="635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373588</xdr:colOff>
      <xdr:row>1</xdr:row>
      <xdr:rowOff>224258</xdr:rowOff>
    </xdr:from>
    <xdr:to>
      <xdr:col>10</xdr:col>
      <xdr:colOff>102046</xdr:colOff>
      <xdr:row>1</xdr:row>
      <xdr:rowOff>497745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197695" y="414758"/>
          <a:ext cx="3484030" cy="273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Longitudinal axis of the structure</a:t>
          </a:r>
        </a:p>
      </xdr:txBody>
    </xdr:sp>
    <xdr:clientData/>
  </xdr:twoCellAnchor>
  <xdr:twoCellAnchor>
    <xdr:from>
      <xdr:col>7</xdr:col>
      <xdr:colOff>324971</xdr:colOff>
      <xdr:row>0</xdr:row>
      <xdr:rowOff>132720</xdr:rowOff>
    </xdr:from>
    <xdr:to>
      <xdr:col>7</xdr:col>
      <xdr:colOff>327810</xdr:colOff>
      <xdr:row>2</xdr:row>
      <xdr:rowOff>212912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H="1">
          <a:off x="7922559" y="132720"/>
          <a:ext cx="2839" cy="909427"/>
        </a:xfrm>
        <a:prstGeom prst="straightConnector1">
          <a:avLst/>
        </a:prstGeom>
        <a:ln w="635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773205</xdr:colOff>
      <xdr:row>0</xdr:row>
      <xdr:rowOff>136069</xdr:rowOff>
    </xdr:from>
    <xdr:to>
      <xdr:col>7</xdr:col>
      <xdr:colOff>47228</xdr:colOff>
      <xdr:row>2</xdr:row>
      <xdr:rowOff>212912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 rot="16200000">
          <a:off x="6932839" y="330170"/>
          <a:ext cx="906078" cy="51787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/>
            <a:t>transversal  axis</a:t>
          </a:r>
        </a:p>
      </xdr:txBody>
    </xdr:sp>
    <xdr:clientData/>
  </xdr:twoCellAnchor>
  <xdr:twoCellAnchor>
    <xdr:from>
      <xdr:col>6</xdr:col>
      <xdr:colOff>121091</xdr:colOff>
      <xdr:row>22</xdr:row>
      <xdr:rowOff>171451</xdr:rowOff>
    </xdr:from>
    <xdr:to>
      <xdr:col>10</xdr:col>
      <xdr:colOff>770058</xdr:colOff>
      <xdr:row>41</xdr:row>
      <xdr:rowOff>114301</xdr:rowOff>
    </xdr:to>
    <xdr:pic>
      <xdr:nvPicPr>
        <xdr:cNvPr id="13" name="Picture 1" descr="cid:image001.png@01D61E09.1D795C4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16" y="5124451"/>
          <a:ext cx="6764017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123825</xdr:colOff>
      <xdr:row>3</xdr:row>
      <xdr:rowOff>47625</xdr:rowOff>
    </xdr:from>
    <xdr:to>
      <xdr:col>10</xdr:col>
      <xdr:colOff>779092</xdr:colOff>
      <xdr:row>22</xdr:row>
      <xdr:rowOff>161925</xdr:rowOff>
    </xdr:to>
    <xdr:pic>
      <xdr:nvPicPr>
        <xdr:cNvPr id="15" name="Picture 1" descr="cid:image001.png@01D61E09.4C758F0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419225"/>
          <a:ext cx="6770317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1231265</xdr:colOff>
      <xdr:row>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336040" cy="838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3:D24" totalsRowShown="0" headerRowDxfId="1">
  <autoFilter ref="A3:D24" xr:uid="{00000000-0009-0000-0100-000001000000}"/>
  <sortState xmlns:xlrd2="http://schemas.microsoft.com/office/spreadsheetml/2017/richdata2" ref="A4:D24">
    <sortCondition ref="A3:A24"/>
  </sortState>
  <tableColumns count="4">
    <tableColumn id="1" xr3:uid="{00000000-0010-0000-0100-000001000000}" name="Category"/>
    <tableColumn id="2" xr3:uid="{00000000-0010-0000-0100-000002000000}" name="Question"/>
    <tableColumn id="4" xr3:uid="{00000000-0010-0000-0100-000004000000}" name="Risk" dataDxfId="0"/>
    <tableColumn id="3" xr3:uid="{00000000-0010-0000-0100-000003000000}" name="Answe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2:R126"/>
  <sheetViews>
    <sheetView topLeftCell="A64" zoomScaleNormal="100" workbookViewId="0">
      <selection activeCell="A69" sqref="A69"/>
    </sheetView>
  </sheetViews>
  <sheetFormatPr defaultColWidth="11.42578125" defaultRowHeight="12.75" x14ac:dyDescent="0.2"/>
  <cols>
    <col min="1" max="1" width="14.5703125" bestFit="1" customWidth="1"/>
    <col min="2" max="2" width="62.5703125" bestFit="1" customWidth="1"/>
    <col min="3" max="3" width="62.85546875" bestFit="1" customWidth="1"/>
    <col min="4" max="4" width="64.85546875" bestFit="1" customWidth="1"/>
  </cols>
  <sheetData>
    <row r="2" spans="1:4" x14ac:dyDescent="0.2">
      <c r="B2" s="14" t="s">
        <v>176</v>
      </c>
    </row>
    <row r="3" spans="1:4" x14ac:dyDescent="0.2">
      <c r="B3" s="14" t="s">
        <v>68</v>
      </c>
      <c r="C3" t="str">
        <f>IF(Standard="EN","Setra",IF(Standard="BS","Colto",""))</f>
        <v>Setra</v>
      </c>
    </row>
    <row r="5" spans="1:4" ht="12.95" customHeight="1" x14ac:dyDescent="0.2">
      <c r="A5" s="15" t="s">
        <v>67</v>
      </c>
      <c r="B5" s="21" t="str">
        <f>INDEX(Languages,1,MATCH(Language,Languages,0))</f>
        <v>EN</v>
      </c>
      <c r="C5" s="22" t="s">
        <v>64</v>
      </c>
      <c r="D5" s="22" t="s">
        <v>65</v>
      </c>
    </row>
    <row r="6" spans="1:4" ht="12.95" customHeight="1" x14ac:dyDescent="0.2">
      <c r="B6" s="19" t="str">
        <f>INDEX(C6:D6,1,MATCH(Language,Languages,0))&amp;": "&amp;A6</f>
        <v xml:space="preserve">Language: </v>
      </c>
      <c r="C6" s="19" t="s">
        <v>66</v>
      </c>
      <c r="D6" s="18" t="s">
        <v>92</v>
      </c>
    </row>
    <row r="7" spans="1:4" ht="12.95" customHeight="1" x14ac:dyDescent="0.2">
      <c r="B7" s="48"/>
      <c r="C7" s="48"/>
      <c r="D7" s="49"/>
    </row>
    <row r="8" spans="1:4" ht="12.95" customHeight="1" x14ac:dyDescent="0.2">
      <c r="B8" s="19" t="str">
        <f>INDEX(C8:D8,1,MATCH(Language,Languages,0))&amp;": "&amp;A8</f>
        <v xml:space="preserve">Please send your enquiry to: </v>
      </c>
      <c r="C8" s="19" t="s">
        <v>239</v>
      </c>
      <c r="D8" s="18" t="s">
        <v>240</v>
      </c>
    </row>
    <row r="9" spans="1:4" ht="38.25" x14ac:dyDescent="0.2">
      <c r="B9" s="19" t="str">
        <f>INDEX(C9:D9,1,MATCH(Language,Languages,0))</f>
        <v>Unless all the data submitted, FPC will make assumptions and its quotation will depend on the validation of these assumptions</v>
      </c>
      <c r="C9" s="62" t="s">
        <v>242</v>
      </c>
      <c r="D9" s="62" t="s">
        <v>241</v>
      </c>
    </row>
    <row r="10" spans="1:4" ht="12.95" customHeight="1" x14ac:dyDescent="0.2">
      <c r="B10" s="48"/>
      <c r="C10" s="48"/>
      <c r="D10" s="49"/>
    </row>
    <row r="11" spans="1:4" ht="12.95" customHeight="1" x14ac:dyDescent="0.2">
      <c r="B11" s="19" t="str">
        <f>INDEX(C11:D11,1,MATCH(Language,Languages,0))&amp;": "&amp;A11</f>
        <v xml:space="preserve">User: </v>
      </c>
      <c r="C11" s="19" t="s">
        <v>72</v>
      </c>
      <c r="D11" s="18" t="s">
        <v>91</v>
      </c>
    </row>
    <row r="12" spans="1:4" ht="12.95" customHeight="1" x14ac:dyDescent="0.2">
      <c r="B12" s="19" t="str">
        <f>INDEX(C12:D12,1,MATCH(Language,Languages,0))&amp;": "&amp;A12</f>
        <v xml:space="preserve">Date: </v>
      </c>
      <c r="C12" s="19" t="s">
        <v>58</v>
      </c>
      <c r="D12" s="19" t="s">
        <v>58</v>
      </c>
    </row>
    <row r="13" spans="1:4" x14ac:dyDescent="0.2">
      <c r="B13" s="19" t="str">
        <f>INDEX(C13:D13,1,MATCH(Language,Languages,0))</f>
        <v>Revision</v>
      </c>
      <c r="C13" s="18" t="s">
        <v>156</v>
      </c>
      <c r="D13" s="18" t="s">
        <v>154</v>
      </c>
    </row>
    <row r="14" spans="1:4" ht="12.95" customHeight="1" x14ac:dyDescent="0.2">
      <c r="B14" s="19" t="str">
        <f>INDEX(C14:D14,1,MATCH(Language,Languages,0))&amp;": "&amp;A14</f>
        <v xml:space="preserve">Previous offer number: </v>
      </c>
      <c r="C14" s="18" t="s">
        <v>181</v>
      </c>
      <c r="D14" s="18" t="s">
        <v>182</v>
      </c>
    </row>
    <row r="15" spans="1:4" ht="12.95" customHeight="1" x14ac:dyDescent="0.2">
      <c r="B15" s="48"/>
      <c r="C15" s="48"/>
      <c r="D15" s="49"/>
    </row>
    <row r="16" spans="1:4" ht="12.95" customHeight="1" x14ac:dyDescent="0.2">
      <c r="B16" s="19" t="str">
        <f t="shared" ref="B16:B24" si="0">INDEX(C16:D16,1,MATCH(Language,Languages,0))&amp;": "&amp;A16</f>
        <v xml:space="preserve">Project data: </v>
      </c>
      <c r="C16" s="19" t="s">
        <v>24</v>
      </c>
      <c r="D16" s="18" t="s">
        <v>89</v>
      </c>
    </row>
    <row r="17" spans="2:4" ht="12.95" customHeight="1" x14ac:dyDescent="0.2">
      <c r="B17" s="19" t="str">
        <f t="shared" si="0"/>
        <v xml:space="preserve">Customer: </v>
      </c>
      <c r="C17" s="19" t="s">
        <v>71</v>
      </c>
      <c r="D17" s="18" t="s">
        <v>90</v>
      </c>
    </row>
    <row r="18" spans="2:4" ht="12.95" customHeight="1" x14ac:dyDescent="0.2">
      <c r="B18" s="19" t="str">
        <f t="shared" si="0"/>
        <v xml:space="preserve">Contact person: </v>
      </c>
      <c r="C18" s="19" t="s">
        <v>178</v>
      </c>
      <c r="D18" s="18" t="s">
        <v>177</v>
      </c>
    </row>
    <row r="19" spans="2:4" ht="12.95" customHeight="1" x14ac:dyDescent="0.2">
      <c r="B19" s="19" t="str">
        <f t="shared" si="0"/>
        <v xml:space="preserve">Project name: </v>
      </c>
      <c r="C19" s="18" t="s">
        <v>157</v>
      </c>
      <c r="D19" s="18" t="s">
        <v>158</v>
      </c>
    </row>
    <row r="20" spans="2:4" ht="12.95" customHeight="1" x14ac:dyDescent="0.2">
      <c r="B20" s="19" t="str">
        <f t="shared" si="0"/>
        <v xml:space="preserve">Reference bearing schedule: </v>
      </c>
      <c r="C20" s="18" t="s">
        <v>179</v>
      </c>
      <c r="D20" s="18" t="s">
        <v>180</v>
      </c>
    </row>
    <row r="21" spans="2:4" ht="12.95" customHeight="1" x14ac:dyDescent="0.2">
      <c r="B21" s="19" t="str">
        <f t="shared" si="0"/>
        <v xml:space="preserve">Reference clients specification: </v>
      </c>
      <c r="C21" s="18" t="s">
        <v>194</v>
      </c>
      <c r="D21" s="18" t="s">
        <v>195</v>
      </c>
    </row>
    <row r="22" spans="2:4" ht="12.95" customHeight="1" x14ac:dyDescent="0.2">
      <c r="B22" s="19" t="str">
        <f t="shared" si="0"/>
        <v xml:space="preserve">Do you have seismic loads?: </v>
      </c>
      <c r="C22" s="49" t="s">
        <v>251</v>
      </c>
      <c r="D22" s="49" t="s">
        <v>250</v>
      </c>
    </row>
    <row r="23" spans="2:4" ht="12.95" customHeight="1" x14ac:dyDescent="0.2">
      <c r="B23" s="19" t="str">
        <f t="shared" si="0"/>
        <v xml:space="preserve">Type of job: </v>
      </c>
      <c r="C23" s="49" t="s">
        <v>300</v>
      </c>
      <c r="D23" s="49" t="s">
        <v>301</v>
      </c>
    </row>
    <row r="24" spans="2:4" ht="12.95" customHeight="1" x14ac:dyDescent="0.2">
      <c r="B24" s="19" t="str">
        <f t="shared" si="0"/>
        <v xml:space="preserve">Type of bearing: </v>
      </c>
      <c r="C24" s="18" t="s">
        <v>246</v>
      </c>
      <c r="D24" s="18" t="s">
        <v>247</v>
      </c>
    </row>
    <row r="25" spans="2:4" ht="12.95" customHeight="1" x14ac:dyDescent="0.2">
      <c r="B25" s="48"/>
      <c r="C25" s="49"/>
      <c r="D25" s="49"/>
    </row>
    <row r="26" spans="2:4" ht="12.95" customHeight="1" x14ac:dyDescent="0.2">
      <c r="B26" s="19" t="str">
        <f>INDEX(C26:D26,1,MATCH(Language,Languages,0))&amp;": "&amp;A26</f>
        <v xml:space="preserve">Options: </v>
      </c>
      <c r="C26" s="19" t="s">
        <v>70</v>
      </c>
      <c r="D26" s="19" t="s">
        <v>70</v>
      </c>
    </row>
    <row r="27" spans="2:4" ht="12.95" customHeight="1" x14ac:dyDescent="0.2">
      <c r="B27" s="19" t="str">
        <f>INDEX(C27:D27,1,MATCH(Language,Languages,0))&amp;": "&amp;A27</f>
        <v xml:space="preserve">Standard: </v>
      </c>
      <c r="C27" s="18" t="s">
        <v>119</v>
      </c>
      <c r="D27" s="18" t="s">
        <v>120</v>
      </c>
    </row>
    <row r="28" spans="2:4" ht="12.95" customHeight="1" x14ac:dyDescent="0.2">
      <c r="B28" s="19" t="str">
        <f>INDEX(C28:D28,1,MATCH(Language,Languages,0))&amp;" "&amp;A28</f>
        <v xml:space="preserve">Additional rules </v>
      </c>
      <c r="C28" s="18" t="s">
        <v>166</v>
      </c>
      <c r="D28" s="18" t="s">
        <v>167</v>
      </c>
    </row>
    <row r="29" spans="2:4" ht="12.95" customHeight="1" x14ac:dyDescent="0.2">
      <c r="B29" s="48"/>
      <c r="C29" s="49"/>
      <c r="D29" s="49"/>
    </row>
    <row r="30" spans="2:4" ht="12.95" customHeight="1" x14ac:dyDescent="0.2">
      <c r="B30" s="19" t="str">
        <f>INDEX(C30:D30,1,MATCH(Language,Languages,0))</f>
        <v>CE marking</v>
      </c>
      <c r="C30" s="18" t="s">
        <v>164</v>
      </c>
      <c r="D30" s="18" t="s">
        <v>155</v>
      </c>
    </row>
    <row r="31" spans="2:4" ht="12.95" customHeight="1" x14ac:dyDescent="0.2">
      <c r="B31" s="48"/>
      <c r="C31" s="48"/>
      <c r="D31" s="48"/>
    </row>
    <row r="32" spans="2:4" ht="12.95" customHeight="1" x14ac:dyDescent="0.2">
      <c r="B32" s="19" t="str">
        <f>INDEX(C32:D32,1,MATCH(Language,Languages,0))&amp;": "&amp;A32</f>
        <v xml:space="preserve">Min. design temperature: </v>
      </c>
      <c r="C32" s="19" t="s">
        <v>79</v>
      </c>
      <c r="D32" s="18" t="s">
        <v>102</v>
      </c>
    </row>
    <row r="33" spans="2:4" ht="12.95" customHeight="1" x14ac:dyDescent="0.2">
      <c r="B33" s="19" t="str">
        <f>INDEX(C33:D33,1,MATCH(Language,Languages,0))&amp;": "</f>
        <v xml:space="preserve">Max. design temperature: </v>
      </c>
      <c r="C33" s="19" t="s">
        <v>80</v>
      </c>
      <c r="D33" s="18" t="s">
        <v>103</v>
      </c>
    </row>
    <row r="34" spans="2:4" ht="12.95" customHeight="1" x14ac:dyDescent="0.2">
      <c r="B34" s="19" t="str">
        <f>INDEX(C34:D34,1,MATCH(Language,Languages,0))&amp;": "&amp;A34</f>
        <v xml:space="preserve">Project localisation: </v>
      </c>
      <c r="C34" s="19" t="s">
        <v>25</v>
      </c>
      <c r="D34" s="18" t="s">
        <v>104</v>
      </c>
    </row>
    <row r="35" spans="2:4" ht="12.95" customHeight="1" x14ac:dyDescent="0.2">
      <c r="B35" s="19" t="str">
        <f>INDEX(C35:D35,1,MATCH(Language,Languages,0))&amp;": "&amp;A35</f>
        <v xml:space="preserve">Type of structure: </v>
      </c>
      <c r="C35" s="19" t="s">
        <v>26</v>
      </c>
      <c r="D35" s="18" t="s">
        <v>105</v>
      </c>
    </row>
    <row r="36" spans="2:4" ht="12.95" customHeight="1" x14ac:dyDescent="0.2">
      <c r="B36" s="48"/>
      <c r="C36" s="48"/>
      <c r="D36" s="49"/>
    </row>
    <row r="37" spans="2:4" ht="12.95" customHeight="1" x14ac:dyDescent="0.2">
      <c r="B37" s="19" t="str">
        <f>INDEX(C37:D37,1,MATCH(Language,Languages,0))</f>
        <v>Antidust seal for PTFE</v>
      </c>
      <c r="C37" s="18" t="s">
        <v>196</v>
      </c>
      <c r="D37" s="18" t="s">
        <v>197</v>
      </c>
    </row>
    <row r="38" spans="2:4" ht="12.95" customHeight="1" x14ac:dyDescent="0.2">
      <c r="B38" s="19" t="str">
        <f>INDEX(C38:D38,1,MATCH(Language,Languages,0))&amp;": "&amp;A35</f>
        <v xml:space="preserve">Corrosion protection: </v>
      </c>
      <c r="C38" s="18" t="s">
        <v>124</v>
      </c>
      <c r="D38" s="18" t="s">
        <v>125</v>
      </c>
    </row>
    <row r="39" spans="2:4" ht="12.95" customHeight="1" x14ac:dyDescent="0.2">
      <c r="B39" s="19" t="str">
        <f>INDEX(C39:D39,1,MATCH(Language,Languages,0))</f>
        <v>Ruler &amp; index (for GG bearings)</v>
      </c>
      <c r="C39" s="18" t="s">
        <v>237</v>
      </c>
      <c r="D39" s="18" t="s">
        <v>238</v>
      </c>
    </row>
    <row r="40" spans="2:4" ht="12.95" customHeight="1" x14ac:dyDescent="0.2">
      <c r="B40" s="19" t="str">
        <f>INDEX(C40:D40,1,MATCH(Language,Languages,0))</f>
        <v>Protective skirt</v>
      </c>
      <c r="C40" s="18" t="s">
        <v>145</v>
      </c>
      <c r="D40" s="18" t="s">
        <v>123</v>
      </c>
    </row>
    <row r="41" spans="2:4" ht="12.95" customHeight="1" x14ac:dyDescent="0.2">
      <c r="B41" s="19" t="str">
        <f>INDEX(C41:D41,1,MATCH(Language,Languages,0))</f>
        <v>Dynamic cell</v>
      </c>
      <c r="C41" s="18" t="s">
        <v>148</v>
      </c>
      <c r="D41" s="18" t="s">
        <v>139</v>
      </c>
    </row>
    <row r="42" spans="2:4" ht="12.95" customHeight="1" x14ac:dyDescent="0.2">
      <c r="B42" s="19" t="str">
        <f>INDEX(C42:D42,1,MATCH(Language,Languages,0))</f>
        <v>Electrical insulating</v>
      </c>
      <c r="C42" s="18" t="s">
        <v>149</v>
      </c>
      <c r="D42" s="18" t="s">
        <v>150</v>
      </c>
    </row>
    <row r="43" spans="2:4" ht="12.95" customHeight="1" x14ac:dyDescent="0.2">
      <c r="B43" s="48"/>
      <c r="C43" s="49"/>
      <c r="D43" s="49"/>
    </row>
    <row r="44" spans="2:4" ht="12.95" customHeight="1" x14ac:dyDescent="0.2">
      <c r="B44" s="19" t="str">
        <f>INDEX(C44:D44,1,MATCH(Language,Languages,0))</f>
        <v>Masonry plate</v>
      </c>
      <c r="C44" s="18" t="s">
        <v>209</v>
      </c>
      <c r="D44" s="18" t="s">
        <v>210</v>
      </c>
    </row>
    <row r="45" spans="2:4" ht="12.95" customHeight="1" x14ac:dyDescent="0.2">
      <c r="B45" s="19" t="str">
        <f>INDEX(C45:D45,1,MATCH(Language,Languages,0))</f>
        <v>Upper masonry plate</v>
      </c>
      <c r="C45" s="18" t="s">
        <v>60</v>
      </c>
      <c r="D45" s="18" t="s">
        <v>146</v>
      </c>
    </row>
    <row r="46" spans="2:4" ht="12.95" customHeight="1" x14ac:dyDescent="0.2">
      <c r="B46" s="19" t="str">
        <f>INDEX(C46:D46,1,MATCH(Language,Languages,0))</f>
        <v>Lower masonry plate</v>
      </c>
      <c r="C46" s="18" t="s">
        <v>61</v>
      </c>
      <c r="D46" s="18" t="s">
        <v>147</v>
      </c>
    </row>
    <row r="47" spans="2:4" ht="12.95" customHeight="1" x14ac:dyDescent="0.2">
      <c r="B47" s="48"/>
      <c r="C47" s="49"/>
      <c r="D47" s="49"/>
    </row>
    <row r="48" spans="2:4" ht="12.95" customHeight="1" x14ac:dyDescent="0.2">
      <c r="B48" s="19" t="str">
        <f>INDEX(C48:D48,1,MATCH(Language,Languages,0))&amp;": "&amp;A48</f>
        <v xml:space="preserve">Fixings: </v>
      </c>
      <c r="C48" s="18" t="s">
        <v>198</v>
      </c>
      <c r="D48" s="18" t="s">
        <v>199</v>
      </c>
    </row>
    <row r="49" spans="1:18" ht="12.95" customHeight="1" x14ac:dyDescent="0.2">
      <c r="B49" s="19" t="str">
        <f>INDEX(C49:D49,1,MATCH(Language,Languages,0))</f>
        <v>Upper fixings</v>
      </c>
      <c r="C49" s="18" t="s">
        <v>117</v>
      </c>
      <c r="D49" s="20" t="s">
        <v>121</v>
      </c>
      <c r="N49" s="16"/>
      <c r="O49" s="16"/>
      <c r="P49" s="16"/>
      <c r="Q49" s="16"/>
      <c r="R49" s="16"/>
    </row>
    <row r="50" spans="1:18" ht="12.95" customHeight="1" x14ac:dyDescent="0.2">
      <c r="B50" s="19" t="str">
        <f>INDEX(C50:D50,1,MATCH(Language,Languages,0))</f>
        <v>Lower fixings</v>
      </c>
      <c r="C50" s="19" t="s">
        <v>118</v>
      </c>
      <c r="D50" s="20" t="s">
        <v>122</v>
      </c>
      <c r="N50" s="16"/>
      <c r="O50" s="16"/>
      <c r="P50" s="16"/>
      <c r="Q50" s="16"/>
      <c r="R50" s="16"/>
    </row>
    <row r="51" spans="1:18" ht="12.95" customHeight="1" x14ac:dyDescent="0.2">
      <c r="B51" s="19"/>
      <c r="C51" s="18"/>
      <c r="D51" s="18"/>
    </row>
    <row r="52" spans="1:18" ht="12.95" customHeight="1" x14ac:dyDescent="0.2">
      <c r="B52" s="19" t="str">
        <f>INDEX(C52:D52,1,MATCH(Language,Languages,0))&amp;": "&amp;A52</f>
        <v xml:space="preserve">Structure contact check: </v>
      </c>
      <c r="C52" s="18" t="s">
        <v>135</v>
      </c>
      <c r="D52" s="18" t="s">
        <v>132</v>
      </c>
    </row>
    <row r="53" spans="1:18" ht="12.95" customHeight="1" x14ac:dyDescent="0.2">
      <c r="B53" s="19" t="str">
        <f>INDEX(C53:D53,1,MATCH(Language,Languages,0))&amp;": "&amp;A53</f>
        <v xml:space="preserve">Type of contact check: </v>
      </c>
      <c r="C53" s="18" t="s">
        <v>133</v>
      </c>
      <c r="D53" s="18" t="s">
        <v>134</v>
      </c>
    </row>
    <row r="54" spans="1:18" ht="12.95" customHeight="1" x14ac:dyDescent="0.2">
      <c r="B54" s="19" t="str">
        <f>INDEX(C54:D54,1,MATCH(Language,Languages,0))&amp;": "&amp;A54</f>
        <v xml:space="preserve">Limit state for contact verification: </v>
      </c>
      <c r="C54" s="18" t="s">
        <v>130</v>
      </c>
      <c r="D54" s="18" t="s">
        <v>131</v>
      </c>
    </row>
    <row r="55" spans="1:18" ht="12.95" customHeight="1" x14ac:dyDescent="0.2">
      <c r="B55" s="19"/>
      <c r="C55" s="18"/>
      <c r="D55" s="18"/>
    </row>
    <row r="56" spans="1:18" ht="12.95" customHeight="1" x14ac:dyDescent="0.2">
      <c r="B56" s="19" t="str">
        <f t="shared" ref="B56:B61" si="1">INDEX(C56:D56,1,MATCH(Language,Languages,0))&amp;": "&amp;A56</f>
        <v xml:space="preserve">Adjacent structures: </v>
      </c>
      <c r="C56" s="18" t="s">
        <v>143</v>
      </c>
      <c r="D56" s="18" t="s">
        <v>144</v>
      </c>
    </row>
    <row r="57" spans="1:18" ht="12.95" customHeight="1" x14ac:dyDescent="0.2">
      <c r="B57" s="19" t="str">
        <f t="shared" si="1"/>
        <v xml:space="preserve">Upper structure class: </v>
      </c>
      <c r="C57" s="18" t="s">
        <v>200</v>
      </c>
      <c r="D57" s="18" t="s">
        <v>202</v>
      </c>
    </row>
    <row r="58" spans="1:18" ht="12.95" customHeight="1" x14ac:dyDescent="0.2">
      <c r="B58" s="19" t="str">
        <f t="shared" si="1"/>
        <v xml:space="preserve">Lower structure class: </v>
      </c>
      <c r="C58" s="18" t="s">
        <v>201</v>
      </c>
      <c r="D58" s="18" t="s">
        <v>203</v>
      </c>
    </row>
    <row r="59" spans="1:18" ht="12.95" customHeight="1" x14ac:dyDescent="0.2">
      <c r="A59" s="14" t="s">
        <v>175</v>
      </c>
      <c r="B59" s="19" t="str">
        <f t="shared" si="1"/>
        <v>Upper mortar thickness: [mm]</v>
      </c>
      <c r="C59" s="18" t="s">
        <v>169</v>
      </c>
      <c r="D59" s="18" t="s">
        <v>171</v>
      </c>
    </row>
    <row r="60" spans="1:18" ht="12.95" customHeight="1" x14ac:dyDescent="0.2">
      <c r="A60" s="14" t="s">
        <v>317</v>
      </c>
      <c r="B60" s="19" t="str">
        <f t="shared" si="1"/>
        <v>Upper mortar class: [MPa]</v>
      </c>
      <c r="C60" s="18" t="s">
        <v>204</v>
      </c>
      <c r="D60" s="18" t="s">
        <v>218</v>
      </c>
    </row>
    <row r="61" spans="1:18" ht="12.95" customHeight="1" x14ac:dyDescent="0.2">
      <c r="A61" s="14" t="s">
        <v>175</v>
      </c>
      <c r="B61" s="19" t="str">
        <f t="shared" si="1"/>
        <v>Lower mortar thickness: [mm]</v>
      </c>
      <c r="C61" s="18" t="s">
        <v>170</v>
      </c>
      <c r="D61" s="18" t="s">
        <v>172</v>
      </c>
    </row>
    <row r="62" spans="1:18" ht="12.95" customHeight="1" x14ac:dyDescent="0.2">
      <c r="A62" s="14" t="s">
        <v>317</v>
      </c>
      <c r="B62" s="19" t="str">
        <f t="shared" ref="B62" si="2">INDEX(C62:D62,1,MATCH(Language,Languages,0))&amp;": "&amp;A62</f>
        <v>Lower mortar class: [MPa]</v>
      </c>
      <c r="C62" s="18" t="s">
        <v>215</v>
      </c>
      <c r="D62" s="18" t="s">
        <v>219</v>
      </c>
    </row>
    <row r="63" spans="1:18" ht="12.95" customHeight="1" x14ac:dyDescent="0.2">
      <c r="B63" s="48"/>
      <c r="C63" s="49"/>
      <c r="D63" s="49"/>
    </row>
    <row r="65" spans="1:4" ht="12.95" customHeight="1" x14ac:dyDescent="0.2">
      <c r="B65" s="19" t="str">
        <f>INDEX(C65:D65,1,MATCH(Language,Languages,0))&amp;": "&amp;A65</f>
        <v xml:space="preserve">Special requirements: </v>
      </c>
      <c r="C65" s="18" t="s">
        <v>173</v>
      </c>
      <c r="D65" s="18" t="s">
        <v>174</v>
      </c>
    </row>
    <row r="66" spans="1:4" ht="12.95" customHeight="1" x14ac:dyDescent="0.2">
      <c r="B66" s="19" t="str">
        <f>INDEX(C66:D66,1,MATCH(Language,Languages,0))&amp;" "&amp;A66</f>
        <v xml:space="preserve">cells to modify </v>
      </c>
      <c r="C66" s="19" t="s">
        <v>83</v>
      </c>
      <c r="D66" s="18" t="s">
        <v>109</v>
      </c>
    </row>
    <row r="67" spans="1:4" ht="12.95" customHeight="1" x14ac:dyDescent="0.2">
      <c r="B67" s="19" t="str">
        <f>INDEX(C67:D67,1,MATCH(Language,Languages,0))&amp;" "&amp;A67</f>
        <v xml:space="preserve">cells with standard values </v>
      </c>
      <c r="C67" s="19" t="s">
        <v>85</v>
      </c>
      <c r="D67" s="18" t="s">
        <v>110</v>
      </c>
    </row>
    <row r="68" spans="1:4" ht="12.95" customHeight="1" x14ac:dyDescent="0.2">
      <c r="B68" s="19" t="str">
        <f>INDEX(C68:D68,1,MATCH(Language,Languages,0))&amp;" "&amp;A68</f>
        <v xml:space="preserve">information cells </v>
      </c>
      <c r="C68" s="19" t="s">
        <v>84</v>
      </c>
      <c r="D68" s="18" t="s">
        <v>111</v>
      </c>
    </row>
    <row r="69" spans="1:4" ht="12.95" customHeight="1" x14ac:dyDescent="0.2">
      <c r="B69" s="19" t="str">
        <f>INDEX(C69:D69,1,MATCH(Language,Languages,0))&amp;" "&amp;A69</f>
        <v xml:space="preserve">positive verification result </v>
      </c>
      <c r="C69" s="18" t="s">
        <v>114</v>
      </c>
      <c r="D69" s="18" t="s">
        <v>112</v>
      </c>
    </row>
    <row r="70" spans="1:4" ht="12.95" customHeight="1" x14ac:dyDescent="0.2">
      <c r="B70" s="19" t="str">
        <f>INDEX(C70:D70,1,MATCH(Language,Languages,0))&amp;" "&amp;A70</f>
        <v xml:space="preserve">negative verification result </v>
      </c>
      <c r="C70" s="19" t="s">
        <v>86</v>
      </c>
      <c r="D70" s="18" t="s">
        <v>113</v>
      </c>
    </row>
    <row r="71" spans="1:4" ht="12.95" customHeight="1" x14ac:dyDescent="0.2">
      <c r="B71" s="19" t="str">
        <f>INDEX(C71:D71,1,MATCH(Language,Languages,0))&amp;": "&amp;A71</f>
        <v xml:space="preserve">Note: : </v>
      </c>
      <c r="C71" s="18" t="s">
        <v>106</v>
      </c>
      <c r="D71" s="18" t="s">
        <v>115</v>
      </c>
    </row>
    <row r="72" spans="1:4" ht="12.95" customHeight="1" x14ac:dyDescent="0.2">
      <c r="B72" s="19" t="str">
        <f>INDEX(C72:D72,1,MATCH(Language,Languages,0))&amp;" "&amp;A72</f>
        <v xml:space="preserve">Directions 'transversal' and 'longitudinal' refer to the structure </v>
      </c>
      <c r="C72" s="18" t="s">
        <v>108</v>
      </c>
      <c r="D72" s="18" t="s">
        <v>116</v>
      </c>
    </row>
    <row r="73" spans="1:4" ht="12.95" customHeight="1" x14ac:dyDescent="0.2">
      <c r="B73" s="19" t="str">
        <f>INDEX(C73:D73,1,MATCH(Language,Languages,0))</f>
        <v>Number</v>
      </c>
      <c r="C73" s="18" t="s">
        <v>63</v>
      </c>
      <c r="D73" s="18" t="s">
        <v>107</v>
      </c>
    </row>
    <row r="74" spans="1:4" ht="12.95" customHeight="1" x14ac:dyDescent="0.2">
      <c r="B74" s="48" t="str">
        <f>INDEX(C74:D74,1,MATCH(Language,Languages,0))&amp;": "&amp;A74</f>
        <v xml:space="preserve">Freyssinet bearing reference: </v>
      </c>
      <c r="C74" s="49" t="s">
        <v>212</v>
      </c>
      <c r="D74" s="49" t="s">
        <v>213</v>
      </c>
    </row>
    <row r="75" spans="1:4" ht="12.95" customHeight="1" x14ac:dyDescent="0.2">
      <c r="A75" t="s">
        <v>159</v>
      </c>
      <c r="B75" s="19" t="str">
        <f>INDEX(C75:D75,1,MATCH(Language,Languages,0))&amp;": "&amp;A75</f>
        <v>Bearing type: (GL, GG, FX)</v>
      </c>
      <c r="C75" s="18" t="s">
        <v>87</v>
      </c>
      <c r="D75" s="18" t="s">
        <v>93</v>
      </c>
    </row>
    <row r="76" spans="1:4" ht="12.95" customHeight="1" x14ac:dyDescent="0.2">
      <c r="B76" s="19" t="str">
        <f>INDEX(C76:D76,1,MATCH(Language,Languages,0))</f>
        <v>Quantity</v>
      </c>
      <c r="C76" s="18" t="s">
        <v>57</v>
      </c>
      <c r="D76" s="18" t="s">
        <v>59</v>
      </c>
    </row>
    <row r="77" spans="1:4" ht="12.95" customHeight="1" x14ac:dyDescent="0.2">
      <c r="B77" s="19" t="str">
        <f>INDEX(C77:D77,1,MATCH(Language,Languages,0))</f>
        <v>Position</v>
      </c>
      <c r="C77" s="18" t="s">
        <v>2</v>
      </c>
      <c r="D77" s="18" t="s">
        <v>140</v>
      </c>
    </row>
    <row r="78" spans="1:4" ht="12.95" customHeight="1" x14ac:dyDescent="0.2">
      <c r="A78" t="s">
        <v>95</v>
      </c>
      <c r="B78" s="19" t="str">
        <f>INDEX(C78:D78,1,MATCH(Language,Languages,0))&amp;" "&amp;A78</f>
        <v>Design loads [kN]</v>
      </c>
      <c r="C78" s="18" t="s">
        <v>94</v>
      </c>
      <c r="D78" s="18" t="s">
        <v>96</v>
      </c>
    </row>
    <row r="79" spans="1:4" ht="12.95" customHeight="1" x14ac:dyDescent="0.2">
      <c r="B79" s="19" t="str">
        <f>INDEX(C79:D79,1,MATCH(Language,Languages,0))&amp;" "&amp;A79</f>
        <v xml:space="preserve">Serviceability Limit States (SLS) </v>
      </c>
      <c r="C79" s="18" t="s">
        <v>216</v>
      </c>
      <c r="D79" s="18" t="s">
        <v>217</v>
      </c>
    </row>
    <row r="80" spans="1:4" ht="12.95" customHeight="1" x14ac:dyDescent="0.2">
      <c r="B80" s="19" t="str">
        <f t="shared" ref="B80:B90" si="3">INDEX(C80:D80,1,MATCH(Language,Languages,0))&amp;": "&amp;A80</f>
        <v xml:space="preserve">Vertical: </v>
      </c>
      <c r="C80" s="18" t="s">
        <v>52</v>
      </c>
      <c r="D80" s="18" t="s">
        <v>52</v>
      </c>
    </row>
    <row r="81" spans="2:4" ht="12.95" customHeight="1" x14ac:dyDescent="0.2">
      <c r="B81" s="19" t="str">
        <f t="shared" si="3"/>
        <v xml:space="preserve">Max: </v>
      </c>
      <c r="C81" s="19" t="s">
        <v>50</v>
      </c>
      <c r="D81" s="18" t="s">
        <v>50</v>
      </c>
    </row>
    <row r="82" spans="2:4" ht="12.95" customHeight="1" x14ac:dyDescent="0.2">
      <c r="B82" s="19" t="str">
        <f t="shared" si="3"/>
        <v xml:space="preserve">Permanent: </v>
      </c>
      <c r="C82" s="19" t="s">
        <v>69</v>
      </c>
      <c r="D82" s="18" t="s">
        <v>69</v>
      </c>
    </row>
    <row r="83" spans="2:4" ht="12.95" customHeight="1" x14ac:dyDescent="0.2">
      <c r="B83" s="19" t="str">
        <f t="shared" si="3"/>
        <v xml:space="preserve">Min: </v>
      </c>
      <c r="C83" s="19" t="s">
        <v>49</v>
      </c>
      <c r="D83" s="18" t="s">
        <v>49</v>
      </c>
    </row>
    <row r="84" spans="2:4" ht="12.95" customHeight="1" x14ac:dyDescent="0.2">
      <c r="B84" s="19" t="str">
        <f t="shared" si="3"/>
        <v xml:space="preserve">Transversal: </v>
      </c>
      <c r="C84" s="19" t="s">
        <v>53</v>
      </c>
      <c r="D84" s="18" t="s">
        <v>53</v>
      </c>
    </row>
    <row r="85" spans="2:4" ht="12.95" customHeight="1" x14ac:dyDescent="0.2">
      <c r="B85" s="19" t="str">
        <f t="shared" si="3"/>
        <v xml:space="preserve">Longitudinal: </v>
      </c>
      <c r="C85" s="19" t="s">
        <v>3</v>
      </c>
      <c r="D85" s="18" t="s">
        <v>3</v>
      </c>
    </row>
    <row r="86" spans="2:4" ht="25.5" x14ac:dyDescent="0.2">
      <c r="B86" s="19" t="str">
        <f t="shared" si="3"/>
        <v xml:space="preserve">Ultimate Limit States (ULS)
Durable and transcient situations: </v>
      </c>
      <c r="C86" s="55" t="s">
        <v>206</v>
      </c>
      <c r="D86" s="55" t="s">
        <v>207</v>
      </c>
    </row>
    <row r="87" spans="2:4" ht="25.5" x14ac:dyDescent="0.2">
      <c r="B87" s="19" t="str">
        <f t="shared" si="3"/>
        <v xml:space="preserve">Ultimate Limit States (ULS)
Seismic (accidental) situations: </v>
      </c>
      <c r="C87" s="55" t="s">
        <v>318</v>
      </c>
      <c r="D87" s="55" t="s">
        <v>208</v>
      </c>
    </row>
    <row r="88" spans="2:4" ht="12.95" customHeight="1" x14ac:dyDescent="0.2">
      <c r="B88" s="19" t="str">
        <f t="shared" si="3"/>
        <v xml:space="preserve">Transversal: </v>
      </c>
      <c r="C88" s="19" t="s">
        <v>53</v>
      </c>
      <c r="D88" s="18" t="s">
        <v>53</v>
      </c>
    </row>
    <row r="89" spans="2:4" ht="12.95" customHeight="1" x14ac:dyDescent="0.2">
      <c r="B89" s="19" t="str">
        <f t="shared" si="3"/>
        <v xml:space="preserve">Longitudinal: </v>
      </c>
      <c r="C89" s="19" t="s">
        <v>3</v>
      </c>
      <c r="D89" s="18" t="s">
        <v>3</v>
      </c>
    </row>
    <row r="90" spans="2:4" ht="12.95" customHeight="1" x14ac:dyDescent="0.2">
      <c r="B90" s="19" t="str">
        <f t="shared" si="3"/>
        <v xml:space="preserve">Translations [mm]: </v>
      </c>
      <c r="C90" s="19" t="s">
        <v>73</v>
      </c>
      <c r="D90" s="19" t="s">
        <v>73</v>
      </c>
    </row>
    <row r="91" spans="2:4" ht="12.95" customHeight="1" x14ac:dyDescent="0.2">
      <c r="B91" s="19" t="str">
        <f>INDEX(C91:D91,1,MATCH(Language,Languages,0))</f>
        <v>SLS</v>
      </c>
      <c r="C91" s="19" t="s">
        <v>0</v>
      </c>
      <c r="D91" s="18" t="s">
        <v>97</v>
      </c>
    </row>
    <row r="92" spans="2:4" ht="12.95" customHeight="1" x14ac:dyDescent="0.2">
      <c r="B92" s="19" t="str">
        <f>INDEX(C92:D92,1,MATCH(Language,Languages,0))</f>
        <v>ULS</v>
      </c>
      <c r="C92" s="19" t="s">
        <v>1</v>
      </c>
      <c r="D92" s="18" t="s">
        <v>23</v>
      </c>
    </row>
    <row r="93" spans="2:4" ht="12.95" customHeight="1" x14ac:dyDescent="0.2">
      <c r="B93" s="19" t="str">
        <f t="shared" ref="B93:B115" si="4">INDEX(C93:D93,1,MATCH(Language,Languages,0))&amp;": "&amp;A93</f>
        <v xml:space="preserve">ULS seismic: </v>
      </c>
      <c r="C93" s="18" t="s">
        <v>88</v>
      </c>
      <c r="D93" s="18" t="s">
        <v>98</v>
      </c>
    </row>
    <row r="94" spans="2:4" ht="12.95" customHeight="1" x14ac:dyDescent="0.2">
      <c r="B94" s="19" t="str">
        <f t="shared" si="4"/>
        <v xml:space="preserve">Irreversible: </v>
      </c>
      <c r="C94" s="19" t="s">
        <v>75</v>
      </c>
      <c r="D94" s="18" t="s">
        <v>75</v>
      </c>
    </row>
    <row r="95" spans="2:4" ht="12.95" customHeight="1" x14ac:dyDescent="0.2">
      <c r="B95" s="19" t="str">
        <f t="shared" si="4"/>
        <v xml:space="preserve">Reversible: </v>
      </c>
      <c r="C95" s="19" t="s">
        <v>76</v>
      </c>
      <c r="D95" s="18" t="s">
        <v>76</v>
      </c>
    </row>
    <row r="96" spans="2:4" ht="12.95" customHeight="1" x14ac:dyDescent="0.2">
      <c r="B96" s="19" t="str">
        <f t="shared" si="4"/>
        <v xml:space="preserve">Preset: </v>
      </c>
      <c r="C96" s="19" t="s">
        <v>62</v>
      </c>
      <c r="D96" s="19" t="s">
        <v>62</v>
      </c>
    </row>
    <row r="97" spans="1:4" ht="12.95" customHeight="1" x14ac:dyDescent="0.2">
      <c r="B97" s="19" t="str">
        <f t="shared" si="4"/>
        <v xml:space="preserve">Rotations [rad]: </v>
      </c>
      <c r="C97" s="19" t="s">
        <v>74</v>
      </c>
      <c r="D97" s="19" t="s">
        <v>74</v>
      </c>
    </row>
    <row r="98" spans="1:4" ht="12.95" customHeight="1" x14ac:dyDescent="0.2">
      <c r="B98" s="19" t="str">
        <f t="shared" si="4"/>
        <v xml:space="preserve">Permanent (irreversible SLS): </v>
      </c>
      <c r="C98" s="18" t="s">
        <v>244</v>
      </c>
      <c r="D98" s="18" t="s">
        <v>245</v>
      </c>
    </row>
    <row r="99" spans="1:4" ht="12.95" customHeight="1" x14ac:dyDescent="0.2">
      <c r="B99" s="19" t="str">
        <f t="shared" si="4"/>
        <v xml:space="preserve">Total SLS: </v>
      </c>
      <c r="C99" s="19" t="s">
        <v>160</v>
      </c>
      <c r="D99" s="18" t="s">
        <v>163</v>
      </c>
    </row>
    <row r="100" spans="1:4" ht="12.95" customHeight="1" x14ac:dyDescent="0.2">
      <c r="B100" s="19" t="str">
        <f t="shared" si="4"/>
        <v xml:space="preserve">Total ULS: </v>
      </c>
      <c r="C100" s="19" t="s">
        <v>161</v>
      </c>
      <c r="D100" s="18" t="s">
        <v>162</v>
      </c>
    </row>
    <row r="101" spans="1:4" ht="12.95" customHeight="1" x14ac:dyDescent="0.2">
      <c r="A101" s="14" t="s">
        <v>175</v>
      </c>
      <c r="B101" s="19" t="str">
        <f t="shared" si="4"/>
        <v>Maximum dimensions of the bearing: [mm]</v>
      </c>
      <c r="C101" s="19" t="s">
        <v>81</v>
      </c>
      <c r="D101" s="18" t="s">
        <v>99</v>
      </c>
    </row>
    <row r="102" spans="1:4" ht="12.95" customHeight="1" x14ac:dyDescent="0.2">
      <c r="B102" s="19" t="str">
        <f t="shared" si="4"/>
        <v xml:space="preserve">Upper surface: </v>
      </c>
      <c r="C102" s="19" t="s">
        <v>77</v>
      </c>
      <c r="D102" s="18" t="s">
        <v>100</v>
      </c>
    </row>
    <row r="103" spans="1:4" ht="12.95" customHeight="1" x14ac:dyDescent="0.2">
      <c r="B103" s="19" t="str">
        <f t="shared" si="4"/>
        <v xml:space="preserve">Lower surface: </v>
      </c>
      <c r="C103" s="19" t="s">
        <v>78</v>
      </c>
      <c r="D103" s="18" t="s">
        <v>101</v>
      </c>
    </row>
    <row r="104" spans="1:4" ht="12.95" customHeight="1" x14ac:dyDescent="0.2">
      <c r="B104" s="19" t="str">
        <f t="shared" si="4"/>
        <v xml:space="preserve">Maximum height: </v>
      </c>
      <c r="C104" s="19" t="s">
        <v>82</v>
      </c>
      <c r="D104" s="18" t="s">
        <v>220</v>
      </c>
    </row>
    <row r="105" spans="1:4" ht="12.95" customHeight="1" x14ac:dyDescent="0.2">
      <c r="B105" s="19" t="str">
        <f t="shared" ref="B105" si="5">INDEX(C105:D105,1,MATCH(Language,Languages,0))&amp;": "&amp;A105</f>
        <v xml:space="preserve">Maximum jacking height for replacement: </v>
      </c>
      <c r="C105" s="18" t="s">
        <v>222</v>
      </c>
      <c r="D105" s="18" t="s">
        <v>221</v>
      </c>
    </row>
    <row r="106" spans="1:4" ht="12.95" customHeight="1" x14ac:dyDescent="0.2">
      <c r="B106" s="19" t="str">
        <f t="shared" ref="B106" si="6">INDEX(C106:D106,1,MATCH(Language,Languages,0))&amp;": "&amp;A106</f>
        <v xml:space="preserve">Optional: </v>
      </c>
      <c r="C106" s="18" t="s">
        <v>226</v>
      </c>
      <c r="D106" s="18" t="s">
        <v>225</v>
      </c>
    </row>
    <row r="107" spans="1:4" ht="12.95" customHeight="1" x14ac:dyDescent="0.2">
      <c r="A107" s="14" t="s">
        <v>317</v>
      </c>
      <c r="B107" s="19" t="str">
        <f>INDEX(C107:D107,1,MATCH(Language,Languages,0))&amp;": "&amp;A107</f>
        <v>Maximum contact stress: [MPa]</v>
      </c>
      <c r="C107" s="18" t="s">
        <v>223</v>
      </c>
      <c r="D107" s="18" t="s">
        <v>224</v>
      </c>
    </row>
    <row r="108" spans="1:4" ht="12.95" customHeight="1" x14ac:dyDescent="0.2">
      <c r="B108" s="19" t="str">
        <f>INDEX(C108:D108,1,MATCH(Language,Languages,0))&amp;": "&amp;A108</f>
        <v xml:space="preserve">Upper structure: </v>
      </c>
      <c r="C108" s="18" t="s">
        <v>127</v>
      </c>
      <c r="D108" s="18" t="s">
        <v>128</v>
      </c>
    </row>
    <row r="109" spans="1:4" ht="12.95" customHeight="1" x14ac:dyDescent="0.2">
      <c r="B109" s="19" t="str">
        <f>INDEX(C109:D109,1,MATCH(Language,Languages,0))&amp;": "&amp;A109</f>
        <v xml:space="preserve">Lower structure: </v>
      </c>
      <c r="C109" s="18" t="s">
        <v>126</v>
      </c>
      <c r="D109" s="18" t="s">
        <v>129</v>
      </c>
    </row>
    <row r="110" spans="1:4" ht="12.95" customHeight="1" x14ac:dyDescent="0.2">
      <c r="B110" s="19" t="str">
        <f>INDEX(C110:D110,1,MATCH(Language,Languages,0))&amp;": "&amp;A110</f>
        <v xml:space="preserve">Upper mortar : </v>
      </c>
      <c r="C110" s="18" t="s">
        <v>205</v>
      </c>
      <c r="D110" s="18" t="s">
        <v>136</v>
      </c>
    </row>
    <row r="111" spans="1:4" ht="12.95" customHeight="1" x14ac:dyDescent="0.2">
      <c r="B111" s="19" t="str">
        <f>INDEX(C111:D111,1,MATCH(Language,Languages,0))&amp;": "&amp;A111</f>
        <v xml:space="preserve">Lower mortar: </v>
      </c>
      <c r="C111" s="18" t="s">
        <v>137</v>
      </c>
      <c r="D111" s="18" t="s">
        <v>138</v>
      </c>
    </row>
    <row r="112" spans="1:4" x14ac:dyDescent="0.2">
      <c r="A112" t="s">
        <v>188</v>
      </c>
      <c r="B112" s="19" t="str">
        <f t="shared" si="4"/>
        <v>Positions cannot repeat nor contain caracters: \,/,*,?,[,]</v>
      </c>
      <c r="C112" s="18" t="s">
        <v>187</v>
      </c>
      <c r="D112" s="18" t="s">
        <v>189</v>
      </c>
    </row>
    <row r="113" spans="2:4" x14ac:dyDescent="0.2">
      <c r="B113" s="19" t="str">
        <f t="shared" si="4"/>
        <v xml:space="preserve">ULS vertical load must be submitted: </v>
      </c>
      <c r="C113" s="18" t="s">
        <v>190</v>
      </c>
      <c r="D113" s="18" t="s">
        <v>183</v>
      </c>
    </row>
    <row r="114" spans="2:4" x14ac:dyDescent="0.2">
      <c r="B114" s="19" t="str">
        <f t="shared" si="4"/>
        <v xml:space="preserve">Permanent load must be submitted: </v>
      </c>
      <c r="C114" s="18" t="s">
        <v>191</v>
      </c>
      <c r="D114" s="18" t="s">
        <v>184</v>
      </c>
    </row>
    <row r="115" spans="2:4" x14ac:dyDescent="0.2">
      <c r="B115" s="19" t="str">
        <f t="shared" si="4"/>
        <v xml:space="preserve">SLS vertical load must be submitted for BS, AS and AASHTO design: </v>
      </c>
      <c r="C115" s="18" t="s">
        <v>192</v>
      </c>
      <c r="D115" s="18" t="s">
        <v>185</v>
      </c>
    </row>
    <row r="116" spans="2:4" x14ac:dyDescent="0.2">
      <c r="B116" s="19" t="str">
        <f>INDEX(C116:D116,1,MATCH(Language,Languages,0))</f>
        <v>eg: minimum and maximum fixings length, minimum thickness of masonry plate, steel class, elastomer natural or neopren, class of fixings, RAL color …</v>
      </c>
      <c r="C116" s="18" t="s">
        <v>186</v>
      </c>
      <c r="D116" s="18" t="s">
        <v>193</v>
      </c>
    </row>
    <row r="118" spans="2:4" x14ac:dyDescent="0.2">
      <c r="B118" s="19" t="str">
        <f>INDEX(C118:D118,1,MATCH(Language,Languages,0))</f>
        <v>Requires a masonry plate</v>
      </c>
      <c r="C118" s="18" t="s">
        <v>214</v>
      </c>
      <c r="D118" s="18" t="s">
        <v>211</v>
      </c>
    </row>
    <row r="120" spans="2:4" ht="12.95" customHeight="1" x14ac:dyDescent="0.2">
      <c r="B120" s="19" t="str">
        <f t="shared" ref="B120" si="7">INDEX(C120:H120,1,MATCH(Language,Languages,0))</f>
        <v xml:space="preserve">Design standard reference: </v>
      </c>
      <c r="C120" s="18" t="s">
        <v>236</v>
      </c>
      <c r="D120" s="18" t="s">
        <v>235</v>
      </c>
    </row>
    <row r="121" spans="2:4" ht="12.95" customHeight="1" x14ac:dyDescent="0.2">
      <c r="B121" s="19" t="str">
        <f t="shared" ref="B121:B126" si="8">INDEX(C121:H121,1,MATCH(Language,Languages,0))</f>
        <v>EN 1337-2 : december 2004 and EN 1337-5 : september 2001</v>
      </c>
      <c r="C121" s="18" t="s">
        <v>243</v>
      </c>
      <c r="D121" s="18" t="s">
        <v>227</v>
      </c>
    </row>
    <row r="122" spans="2:4" x14ac:dyDescent="0.2">
      <c r="B122" s="19" t="str">
        <f t="shared" si="8"/>
        <v>BS 5400-9.1:1983</v>
      </c>
      <c r="C122" s="19" t="s">
        <v>228</v>
      </c>
      <c r="D122" s="18" t="s">
        <v>228</v>
      </c>
    </row>
    <row r="123" spans="2:4" x14ac:dyDescent="0.2">
      <c r="B123" s="19" t="str">
        <f t="shared" si="8"/>
        <v>AS/RMS 5100.5 November 2012</v>
      </c>
      <c r="C123" s="19" t="s">
        <v>229</v>
      </c>
      <c r="D123" s="18" t="s">
        <v>230</v>
      </c>
    </row>
    <row r="124" spans="2:4" x14ac:dyDescent="0.2">
      <c r="B124" s="19" t="str">
        <f t="shared" si="8"/>
        <v>AASHTO LRFD 2012 Section 14</v>
      </c>
      <c r="C124" s="19" t="s">
        <v>231</v>
      </c>
      <c r="D124" s="18" t="s">
        <v>231</v>
      </c>
    </row>
    <row r="125" spans="2:4" x14ac:dyDescent="0.2">
      <c r="B125" s="19" t="str">
        <f t="shared" si="8"/>
        <v>Sétra technical guide "Pot bearings" : November 2007</v>
      </c>
      <c r="C125" s="18" t="s">
        <v>232</v>
      </c>
      <c r="D125" s="18" t="s">
        <v>233</v>
      </c>
    </row>
    <row r="126" spans="2:4" x14ac:dyDescent="0.2">
      <c r="B126" s="19" t="str">
        <f t="shared" si="8"/>
        <v>Comitee of Land Transport Officials specifications : Section 6600</v>
      </c>
      <c r="C126" s="18" t="s">
        <v>234</v>
      </c>
      <c r="D126" s="18" t="s">
        <v>234</v>
      </c>
    </row>
  </sheetData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Header>&amp;LBedale Bypass&amp;RRevision0</oddHeader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8">
    <pageSetUpPr fitToPage="1"/>
  </sheetPr>
  <dimension ref="A1:CH93"/>
  <sheetViews>
    <sheetView showGridLines="0" tabSelected="1" zoomScaleNormal="100" workbookViewId="0">
      <pane xSplit="6" ySplit="3" topLeftCell="G4" activePane="bottomRight" state="frozen"/>
      <selection pane="topRight" activeCell="G1" sqref="G1"/>
      <selection pane="bottomLeft" activeCell="A7" sqref="A7"/>
      <selection pane="bottomRight" activeCell="L13" sqref="L13"/>
    </sheetView>
  </sheetViews>
  <sheetFormatPr defaultColWidth="11.42578125" defaultRowHeight="15" customHeight="1" x14ac:dyDescent="0.2"/>
  <cols>
    <col min="1" max="1" width="2" style="36" customWidth="1"/>
    <col min="2" max="6" width="18.7109375" style="36" customWidth="1"/>
    <col min="7" max="7" width="23.7109375" style="36" customWidth="1"/>
    <col min="8" max="8" width="25.140625" style="36" customWidth="1"/>
    <col min="9" max="9" width="24.140625" style="36" customWidth="1"/>
    <col min="10" max="12" width="18.7109375" style="36" customWidth="1"/>
    <col min="13" max="14" width="19.7109375" style="36" bestFit="1" customWidth="1"/>
    <col min="15" max="15" width="18.7109375" style="36" customWidth="1"/>
    <col min="16" max="16" width="20.140625" style="36" bestFit="1" customWidth="1"/>
    <col min="17" max="17" width="18.7109375" style="36" customWidth="1"/>
    <col min="18" max="18" width="20.140625" style="36" bestFit="1" customWidth="1"/>
    <col min="19" max="19" width="18.7109375" style="36" customWidth="1"/>
    <col min="20" max="20" width="20.140625" style="36" bestFit="1" customWidth="1"/>
    <col min="21" max="23" width="18.7109375" style="36" customWidth="1"/>
    <col min="24" max="24" width="20.140625" style="36" bestFit="1" customWidth="1"/>
    <col min="25" max="25" width="18.7109375" style="36" customWidth="1"/>
    <col min="26" max="26" width="20.5703125" style="36" bestFit="1" customWidth="1"/>
    <col min="27" max="86" width="18.7109375" style="36" customWidth="1"/>
    <col min="87" max="16384" width="11.42578125" style="36"/>
  </cols>
  <sheetData>
    <row r="1" spans="1:86" s="47" customFormat="1" ht="15" customHeight="1" x14ac:dyDescent="0.2">
      <c r="A1" s="45"/>
      <c r="B1" s="46"/>
      <c r="C1" s="46"/>
      <c r="D1" s="46"/>
      <c r="E1" s="46" t="s">
        <v>316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</row>
    <row r="2" spans="1:86" s="47" customFormat="1" ht="50.25" customHeight="1" x14ac:dyDescent="0.5">
      <c r="A2" s="45"/>
      <c r="B2" s="91" t="s">
        <v>249</v>
      </c>
      <c r="C2" s="91"/>
      <c r="D2" s="91"/>
      <c r="E2" s="91"/>
      <c r="F2" s="91"/>
      <c r="G2" s="46"/>
      <c r="H2" s="46"/>
      <c r="I2" s="46"/>
      <c r="J2" s="46"/>
      <c r="K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</row>
    <row r="3" spans="1:86" s="47" customFormat="1" ht="73.5" customHeight="1" x14ac:dyDescent="0.25">
      <c r="A3" s="73" t="s">
        <v>322</v>
      </c>
      <c r="B3" s="73"/>
      <c r="C3" s="73"/>
      <c r="D3" s="73"/>
      <c r="E3" s="73"/>
      <c r="F3" s="73"/>
      <c r="G3" s="64" t="str">
        <f>Dictionnary!B71</f>
        <v xml:space="preserve">Note: : </v>
      </c>
      <c r="H3" s="63" t="str">
        <f>Dictionnary!B72</f>
        <v xml:space="preserve">Directions 'transversal' and 'longitudinal' refer to the structure </v>
      </c>
      <c r="K3" s="46"/>
      <c r="L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</row>
    <row r="4" spans="1:86" ht="15" customHeight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</row>
    <row r="5" spans="1:86" ht="15" customHeight="1" x14ac:dyDescent="0.2">
      <c r="A5" s="35"/>
      <c r="C5" s="96" t="str">
        <f>Dictionnary!B6</f>
        <v xml:space="preserve">Language: </v>
      </c>
      <c r="D5" s="96"/>
      <c r="E5" s="92" t="s">
        <v>64</v>
      </c>
      <c r="F5" s="92"/>
      <c r="G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</row>
    <row r="6" spans="1:86" ht="15" customHeight="1" x14ac:dyDescent="0.2">
      <c r="A6" s="34"/>
      <c r="B6" s="35"/>
      <c r="C6" s="35"/>
      <c r="D6" s="35"/>
      <c r="E6" s="97"/>
      <c r="F6" s="9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</row>
    <row r="7" spans="1:86" ht="15" customHeight="1" x14ac:dyDescent="0.2">
      <c r="A7" s="35"/>
      <c r="B7" s="79" t="str">
        <f>Dictionnary!B16</f>
        <v xml:space="preserve">Project data: </v>
      </c>
      <c r="C7" s="82" t="str">
        <f>Dictionnary!B17</f>
        <v xml:space="preserve">Customer: </v>
      </c>
      <c r="D7" s="83"/>
      <c r="E7" s="80"/>
      <c r="F7" s="81"/>
      <c r="G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</row>
    <row r="8" spans="1:86" s="61" customFormat="1" ht="15" customHeight="1" x14ac:dyDescent="0.2">
      <c r="A8" s="71"/>
      <c r="B8" s="79"/>
      <c r="C8" s="74" t="str">
        <f>Dictionnary!B18</f>
        <v xml:space="preserve">Contact person: </v>
      </c>
      <c r="D8" s="75"/>
      <c r="E8" s="76"/>
      <c r="F8" s="77"/>
      <c r="G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</row>
    <row r="9" spans="1:86" s="61" customFormat="1" ht="14.25" customHeight="1" x14ac:dyDescent="0.2">
      <c r="A9" s="71"/>
      <c r="B9" s="79"/>
      <c r="C9" s="78" t="str">
        <f>Dictionnary!B19</f>
        <v xml:space="preserve">Project name: </v>
      </c>
      <c r="D9" s="78"/>
      <c r="E9" s="84"/>
      <c r="F9" s="85"/>
      <c r="G9" s="72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</row>
    <row r="10" spans="1:86" s="61" customFormat="1" ht="14.25" customHeight="1" x14ac:dyDescent="0.2">
      <c r="A10" s="71"/>
      <c r="B10" s="79"/>
      <c r="C10" s="78" t="str">
        <f>Dictionnary!B22</f>
        <v xml:space="preserve">Do you have seismic loads?: </v>
      </c>
      <c r="D10" s="78"/>
      <c r="E10" s="84"/>
      <c r="F10" s="85"/>
      <c r="G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</row>
    <row r="11" spans="1:86" ht="14.25" customHeight="1" x14ac:dyDescent="0.2">
      <c r="A11" s="35"/>
      <c r="B11" s="79"/>
      <c r="C11" s="86" t="str">
        <f>Dictionnary!B23</f>
        <v xml:space="preserve">Type of job: </v>
      </c>
      <c r="D11" s="86"/>
      <c r="E11" s="89" t="s">
        <v>302</v>
      </c>
      <c r="F11" s="90"/>
      <c r="G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</row>
    <row r="12" spans="1:86" ht="14.25" customHeight="1" x14ac:dyDescent="0.2">
      <c r="A12" s="35"/>
      <c r="B12" s="79"/>
      <c r="C12" s="86" t="str">
        <f>Dictionnary!B24</f>
        <v xml:space="preserve">Type of bearing: </v>
      </c>
      <c r="D12" s="86"/>
      <c r="E12" s="87"/>
      <c r="F12" s="88"/>
      <c r="G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</row>
    <row r="13" spans="1:86" ht="15" customHeight="1" x14ac:dyDescent="0.2">
      <c r="E13" s="101"/>
      <c r="F13" s="101"/>
      <c r="H13" s="35"/>
      <c r="I13" s="35"/>
    </row>
    <row r="14" spans="1:86" ht="15" customHeight="1" x14ac:dyDescent="0.2">
      <c r="A14" s="35"/>
      <c r="B14" s="113" t="str">
        <f>Dictionnary!B26</f>
        <v xml:space="preserve">Options: </v>
      </c>
      <c r="C14" s="100" t="str">
        <f>Dictionnary!B27</f>
        <v xml:space="preserve">Standard: </v>
      </c>
      <c r="D14" s="96"/>
      <c r="E14" s="95" t="s">
        <v>64</v>
      </c>
      <c r="F14" s="95"/>
      <c r="G14" s="37"/>
      <c r="H14" s="35"/>
      <c r="I14" s="35"/>
      <c r="J14" s="35"/>
      <c r="K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</row>
    <row r="15" spans="1:86" ht="15" customHeight="1" x14ac:dyDescent="0.2">
      <c r="A15" s="35"/>
      <c r="B15" s="113"/>
      <c r="C15" s="100" t="str">
        <f>IF(OR(Standard="EN",Standard="BS"),Dictionnary!B28,"")</f>
        <v xml:space="preserve">Additional rules </v>
      </c>
      <c r="D15" s="96"/>
      <c r="E15" s="95"/>
      <c r="F15" s="95"/>
      <c r="G15" s="35"/>
      <c r="H15" s="35"/>
      <c r="I15" s="35"/>
      <c r="J15" s="35"/>
      <c r="K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</row>
    <row r="16" spans="1:86" ht="15" customHeight="1" x14ac:dyDescent="0.2">
      <c r="A16" s="35"/>
      <c r="B16" s="113"/>
      <c r="C16" s="38"/>
      <c r="D16" s="38"/>
      <c r="E16" s="116"/>
      <c r="F16" s="116"/>
      <c r="G16" s="35"/>
      <c r="H16" s="35"/>
      <c r="I16" s="35"/>
      <c r="J16" s="35"/>
      <c r="K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</row>
    <row r="17" spans="1:86" ht="15" customHeight="1" x14ac:dyDescent="0.2">
      <c r="A17" s="35"/>
      <c r="B17" s="113"/>
      <c r="C17" s="100" t="str">
        <f>IF(Standard="EN",Dictionnary!B30,"")</f>
        <v>CE marking</v>
      </c>
      <c r="D17" s="96"/>
      <c r="E17" s="92" t="s">
        <v>176</v>
      </c>
      <c r="F17" s="92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</row>
    <row r="18" spans="1:86" ht="15" customHeight="1" x14ac:dyDescent="0.2">
      <c r="A18" s="35"/>
      <c r="B18" s="113"/>
      <c r="C18" s="38"/>
      <c r="D18" s="38"/>
      <c r="E18" s="116"/>
      <c r="F18" s="11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9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</row>
    <row r="19" spans="1:86" ht="15" customHeight="1" x14ac:dyDescent="0.2">
      <c r="A19" s="35"/>
      <c r="B19" s="113"/>
      <c r="C19" s="100" t="str">
        <f>Dictionnary!B32</f>
        <v xml:space="preserve">Min. design temperature: </v>
      </c>
      <c r="D19" s="96"/>
      <c r="E19" s="93">
        <v>-25</v>
      </c>
      <c r="F19" s="93"/>
      <c r="G19" s="35" t="str">
        <f>IF(AND(OR(Standard="EN",Standard="AASHTO",Standard="AS"),ISBLANK(T_min)),"ERROR","")</f>
        <v/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9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</row>
    <row r="20" spans="1:86" ht="15" customHeight="1" x14ac:dyDescent="0.2">
      <c r="A20" s="35"/>
      <c r="B20" s="113"/>
      <c r="C20" s="100" t="str">
        <f>IF(Standard="EN",Dictionnary!B33,"")</f>
        <v xml:space="preserve">Max. design temperature: </v>
      </c>
      <c r="D20" s="96"/>
      <c r="E20" s="93">
        <v>35</v>
      </c>
      <c r="F20" s="93"/>
      <c r="G20" s="35" t="str">
        <f>IF(AND(Standard="EN",T_max=0),"ERROR","")</f>
        <v/>
      </c>
      <c r="H20" s="35"/>
      <c r="I20" s="35"/>
      <c r="J20" s="35"/>
      <c r="K20" s="35"/>
      <c r="N20" s="35"/>
      <c r="O20" s="35"/>
      <c r="P20" s="35"/>
      <c r="Q20" s="35"/>
      <c r="R20" s="35"/>
      <c r="S20" s="35"/>
      <c r="T20" s="39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</row>
    <row r="21" spans="1:86" ht="15" customHeight="1" x14ac:dyDescent="0.2">
      <c r="A21" s="35"/>
      <c r="B21" s="113"/>
      <c r="C21" s="100" t="str">
        <f>IF(Standard="EN",Dictionnary!B34,"")</f>
        <v xml:space="preserve">Project localisation: </v>
      </c>
      <c r="D21" s="96"/>
      <c r="E21" s="94" t="str">
        <f>IF(Standard="EN","Other","")</f>
        <v>Other</v>
      </c>
      <c r="F21" s="9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9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</row>
    <row r="22" spans="1:86" ht="15" customHeight="1" x14ac:dyDescent="0.2">
      <c r="A22" s="35"/>
      <c r="B22" s="113"/>
      <c r="C22" s="100" t="str">
        <f>Dictionnary!B35</f>
        <v xml:space="preserve">Type of structure: </v>
      </c>
      <c r="D22" s="96"/>
      <c r="E22" s="94" t="s">
        <v>28</v>
      </c>
      <c r="F22" s="9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9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</row>
    <row r="23" spans="1:86" ht="15" customHeight="1" x14ac:dyDescent="0.2">
      <c r="A23" s="35"/>
      <c r="B23" s="113"/>
      <c r="C23" s="38"/>
      <c r="D23" s="38"/>
      <c r="E23" s="116"/>
      <c r="F23" s="116"/>
      <c r="G23" s="35"/>
      <c r="H23" s="35"/>
      <c r="I23" s="35"/>
      <c r="J23" s="35"/>
      <c r="K23" s="35"/>
      <c r="N23" s="35"/>
      <c r="O23" s="35"/>
      <c r="P23" s="35"/>
      <c r="Q23" s="35"/>
      <c r="R23" s="35"/>
      <c r="S23" s="35"/>
      <c r="T23" s="39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</row>
    <row r="24" spans="1:86" ht="15" customHeight="1" x14ac:dyDescent="0.2">
      <c r="A24" s="35"/>
      <c r="B24" s="113"/>
      <c r="C24" s="100" t="str">
        <f>Dictionnary!B38</f>
        <v xml:space="preserve">Corrosion protection: </v>
      </c>
      <c r="D24" s="96"/>
      <c r="E24" s="98" t="s">
        <v>319</v>
      </c>
      <c r="F24" s="9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9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</row>
    <row r="25" spans="1:86" ht="15" customHeight="1" x14ac:dyDescent="0.2">
      <c r="A25" s="35"/>
      <c r="B25" s="113"/>
      <c r="C25" s="100" t="str">
        <f>Dictionnary!B39</f>
        <v>Ruler &amp; index (for GG bearings)</v>
      </c>
      <c r="D25" s="96"/>
      <c r="E25" s="92" t="s">
        <v>68</v>
      </c>
      <c r="F25" s="92"/>
      <c r="G25" s="35"/>
      <c r="H25" s="35"/>
      <c r="I25" s="35"/>
      <c r="J25" s="35"/>
      <c r="K25" s="35"/>
      <c r="N25" s="35"/>
      <c r="O25" s="35"/>
      <c r="P25" s="35"/>
      <c r="Q25" s="35"/>
      <c r="R25" s="35"/>
      <c r="S25" s="35"/>
      <c r="T25" s="39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</row>
    <row r="26" spans="1:86" ht="15" customHeight="1" x14ac:dyDescent="0.2">
      <c r="A26" s="35"/>
      <c r="B26" s="113"/>
      <c r="C26" s="100" t="str">
        <f>Dictionnary!B40</f>
        <v>Protective skirt</v>
      </c>
      <c r="D26" s="96"/>
      <c r="E26" s="98" t="s">
        <v>68</v>
      </c>
      <c r="F26" s="99"/>
      <c r="G2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9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</row>
    <row r="27" spans="1:86" ht="15" customHeight="1" x14ac:dyDescent="0.2">
      <c r="A27" s="35"/>
      <c r="B27" s="113"/>
      <c r="C27" s="100" t="str">
        <f>Dictionnary!B41</f>
        <v>Dynamic cell</v>
      </c>
      <c r="D27" s="96"/>
      <c r="E27" s="92" t="s">
        <v>68</v>
      </c>
      <c r="F27" s="92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9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</row>
    <row r="28" spans="1:86" ht="15" customHeight="1" x14ac:dyDescent="0.2">
      <c r="A28" s="35"/>
      <c r="B28" s="113"/>
      <c r="C28" s="100" t="str">
        <f>Dictionnary!B42</f>
        <v>Electrical insulating</v>
      </c>
      <c r="D28" s="96"/>
      <c r="E28" s="92" t="s">
        <v>68</v>
      </c>
      <c r="F28" s="92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9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</row>
    <row r="29" spans="1:86" ht="15" customHeight="1" x14ac:dyDescent="0.2">
      <c r="A29" s="35"/>
      <c r="B29" s="51"/>
      <c r="C29" s="38"/>
      <c r="D29" s="38"/>
      <c r="E29" s="116"/>
      <c r="F29" s="116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9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</row>
    <row r="30" spans="1:86" ht="15" customHeight="1" x14ac:dyDescent="0.2">
      <c r="A30" s="35"/>
      <c r="B30" s="117" t="str">
        <f>Dictionnary!B44</f>
        <v>Masonry plate</v>
      </c>
      <c r="C30" s="100" t="str">
        <f>Dictionnary!B45</f>
        <v>Upper masonry plate</v>
      </c>
      <c r="D30" s="96"/>
      <c r="E30" s="92" t="s">
        <v>68</v>
      </c>
      <c r="F30" s="92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9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</row>
    <row r="31" spans="1:86" ht="15" customHeight="1" x14ac:dyDescent="0.2">
      <c r="A31" s="35"/>
      <c r="B31" s="118"/>
      <c r="C31" s="100" t="str">
        <f>Dictionnary!B46</f>
        <v>Lower masonry plate</v>
      </c>
      <c r="D31" s="96"/>
      <c r="E31" s="92" t="s">
        <v>68</v>
      </c>
      <c r="F31" s="9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9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</row>
    <row r="32" spans="1:86" ht="15" customHeight="1" x14ac:dyDescent="0.2">
      <c r="A32" s="35"/>
      <c r="B32" s="51"/>
      <c r="C32" s="38"/>
      <c r="D32" s="38"/>
      <c r="E32" s="116"/>
      <c r="F32" s="11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9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</row>
    <row r="33" spans="1:86" ht="15" customHeight="1" x14ac:dyDescent="0.2">
      <c r="A33" s="35"/>
      <c r="B33" s="79" t="str">
        <f>Dictionnary!B56</f>
        <v xml:space="preserve">Adjacent structures: </v>
      </c>
      <c r="C33" s="119" t="str">
        <f>Dictionnary!B57</f>
        <v xml:space="preserve">Upper structure class: </v>
      </c>
      <c r="D33" s="119"/>
      <c r="E33" s="120" t="s">
        <v>22</v>
      </c>
      <c r="F33" s="121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9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</row>
    <row r="34" spans="1:86" ht="15" customHeight="1" x14ac:dyDescent="0.2">
      <c r="A34" s="35"/>
      <c r="B34" s="79"/>
      <c r="C34" s="119" t="str">
        <f>Dictionnary!B58</f>
        <v xml:space="preserve">Lower structure class: </v>
      </c>
      <c r="D34" s="119"/>
      <c r="E34" s="120" t="s">
        <v>9</v>
      </c>
      <c r="F34" s="121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9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</row>
    <row r="35" spans="1:86" ht="15" customHeight="1" x14ac:dyDescent="0.2">
      <c r="A35" s="35"/>
      <c r="B35" s="79"/>
      <c r="C35" s="122" t="str">
        <f>IF(class_upper_structure="Steel","",Dictionnary!B59)</f>
        <v/>
      </c>
      <c r="D35" s="122"/>
      <c r="E35" s="123"/>
      <c r="F35" s="11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9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</row>
    <row r="36" spans="1:86" ht="15" customHeight="1" x14ac:dyDescent="0.2">
      <c r="A36" s="35"/>
      <c r="B36" s="79"/>
      <c r="C36" s="119" t="str">
        <f>IF(OR(morh_upp=0,morh_upp=""),"",Dictionnary!B60)</f>
        <v/>
      </c>
      <c r="D36" s="119"/>
      <c r="E36" s="120"/>
      <c r="F36" s="121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9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</row>
    <row r="37" spans="1:86" ht="15" customHeight="1" x14ac:dyDescent="0.2">
      <c r="A37" s="35"/>
      <c r="B37" s="79"/>
      <c r="C37" s="122" t="str">
        <f>IF(class_lower_structure="Steel","",Dictionnary!B61)</f>
        <v>Lower mortar thickness: [mm]</v>
      </c>
      <c r="D37" s="122"/>
      <c r="E37" s="115"/>
      <c r="F37" s="11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9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</row>
    <row r="38" spans="1:86" ht="15" customHeight="1" x14ac:dyDescent="0.2">
      <c r="A38" s="35"/>
      <c r="B38" s="79"/>
      <c r="C38" s="119" t="str">
        <f>IF(OR(morh_low=0,morh_low=""),"",Dictionnary!B62)</f>
        <v/>
      </c>
      <c r="D38" s="119"/>
      <c r="E38" s="120"/>
      <c r="F38" s="121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</row>
    <row r="39" spans="1:86" ht="1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</row>
    <row r="40" spans="1:86" ht="15" customHeight="1" x14ac:dyDescent="0.2">
      <c r="A40" s="35"/>
      <c r="B40" s="113" t="str">
        <f>Dictionnary!B48</f>
        <v xml:space="preserve">Fixings: </v>
      </c>
      <c r="C40" s="100" t="str">
        <f>Dictionnary!B49</f>
        <v>Upper fixings</v>
      </c>
      <c r="D40" s="96"/>
      <c r="E40" s="112" t="s">
        <v>151</v>
      </c>
      <c r="F40" s="112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9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</row>
    <row r="41" spans="1:86" ht="15" customHeight="1" x14ac:dyDescent="0.2">
      <c r="A41" s="35"/>
      <c r="B41" s="113"/>
      <c r="C41" s="100" t="str">
        <f>Dictionnary!B50</f>
        <v>Lower fixings</v>
      </c>
      <c r="D41" s="96"/>
      <c r="E41" s="112" t="s">
        <v>151</v>
      </c>
      <c r="F41" s="112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9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</row>
    <row r="42" spans="1:86" ht="15" customHeight="1" x14ac:dyDescent="0.2">
      <c r="A42" s="35"/>
      <c r="B42" s="52"/>
      <c r="C42" s="53"/>
      <c r="D42" s="53"/>
      <c r="E42" s="114"/>
      <c r="F42" s="11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</row>
    <row r="43" spans="1:86" ht="15" customHeight="1" x14ac:dyDescent="0.2">
      <c r="A43" s="35"/>
      <c r="B43" s="79" t="str">
        <f>Dictionnary!B65</f>
        <v xml:space="preserve">Special requirements: </v>
      </c>
      <c r="C43" s="103"/>
      <c r="D43" s="104"/>
      <c r="E43" s="104"/>
      <c r="F43" s="10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</row>
    <row r="44" spans="1:86" ht="15" customHeight="1" x14ac:dyDescent="0.2">
      <c r="A44" s="35"/>
      <c r="B44" s="79"/>
      <c r="C44" s="106"/>
      <c r="D44" s="107"/>
      <c r="E44" s="107"/>
      <c r="F44" s="108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</row>
    <row r="45" spans="1:86" ht="15" customHeight="1" x14ac:dyDescent="0.2">
      <c r="A45" s="35"/>
      <c r="B45" s="79"/>
      <c r="C45" s="109"/>
      <c r="D45" s="110"/>
      <c r="E45" s="110"/>
      <c r="F45" s="11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</row>
    <row r="46" spans="1:86" ht="14.25" hidden="1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40"/>
      <c r="L46" s="40"/>
      <c r="M46" s="40"/>
      <c r="N46" s="40" t="str">
        <f>IF(AND(NOT(ISBLANK('Bearing schedule'!M5)),OR(
'Bearing schedule'!M44="GG ERROR",
OR(ISNUMBER(SEARCH("\",'Bearing schedule'!M5)),ISNUMBER(SEARCH("/",'Bearing schedule'!M5)),ISNUMBER(SEARCH("[",'Bearing schedule'!M5)),ISNUMBER(SEARCH("]",'Bearing schedule'!M5))),
NOT('Bearing schedule'!M11&gt;0),
NOT('Bearing schedule'!M7&gt;0),
AND(NOT(Standard="EN"),NOT('Bearing schedule'!M6&gt;0)),
COUNTIF(Positions,'Bearing schedule'!M5)&lt;&gt;1,
AND('Bearing schedule'!M3="GL",OR('Bearing schedule'!M9&lt;&gt;0,'Bearing schedule'!M10&lt;&gt;0,'Bearing schedule'!M13&lt;&gt;0,'Bearing schedule'!M14&lt;&gt;0,'Bearing schedule'!M17&lt;&gt;0,'Bearing schedule'!M18&lt;&gt;0)),
AND('Bearing schedule'!M3="FX",OR(MAX('Bearing schedule'!M19:M30)&lt;&gt;0,MIN('Bearing schedule'!M19:M30)&lt;&gt;0,AND('Bearing schedule'!M13=0,'Bearing schedule'!M14=0))),
OR(MAX('Bearing schedule'!M32:M37)&gt;0.05,MIN('Bearing schedule'!M32:M37)&lt;0),
AND('Bearing schedule'!M44="GG Long.",OR(MAX('Bearing schedule'!M19,'Bearing schedule'!M21,'Bearing schedule'!M23,'Bearing schedule'!M25,'Bearing schedule'!M27,'Bearing schedule'!M29)&gt;0,MIN('Bearing schedule'!M19,'Bearing schedule'!M21,'Bearing schedule'!M23,'Bearing schedule'!M25,'Bearing schedule'!M27,'Bearing schedule'!M29)&lt;0)),
AND('Bearing schedule'!M44="GG Trans.",OR(MAX('Bearing schedule'!M20,'Bearing schedule'!M22,'Bearing schedule'!M24,'Bearing schedule'!M26,'Bearing schedule'!M28,'Bearing schedule'!M30)&gt;0,MIN('Bearing schedule'!M20,'Bearing schedule'!M22,'Bearing schedule'!M24,'Bearing schedule'!M26,'Bearing schedule'!M28,'Bearing schedule'!M30)&lt;0))
)),"ERROR","")</f>
        <v/>
      </c>
      <c r="O46" s="40" t="str">
        <f>IF(AND(NOT(ISBLANK('Bearing schedule'!N5)),OR(
'Bearing schedule'!N44="GG ERROR",
OR(ISNUMBER(SEARCH("\",'Bearing schedule'!N5)),ISNUMBER(SEARCH("/",'Bearing schedule'!N5)),ISNUMBER(SEARCH("[",'Bearing schedule'!N5)),ISNUMBER(SEARCH("]",'Bearing schedule'!N5))),
NOT('Bearing schedule'!N11&gt;0),
NOT('Bearing schedule'!N7&gt;0),
AND(NOT(Standard="EN"),NOT('Bearing schedule'!N6&gt;0)),
COUNTIF(Positions,'Bearing schedule'!N5)&lt;&gt;1,
AND('Bearing schedule'!N3="GL",OR('Bearing schedule'!N9&lt;&gt;0,'Bearing schedule'!N10&lt;&gt;0,'Bearing schedule'!N13&lt;&gt;0,'Bearing schedule'!N14&lt;&gt;0,'Bearing schedule'!N17&lt;&gt;0,'Bearing schedule'!N18&lt;&gt;0)),
AND('Bearing schedule'!N3="FX",OR(MAX('Bearing schedule'!N19:N30)&lt;&gt;0,MIN('Bearing schedule'!N19:N30)&lt;&gt;0,AND('Bearing schedule'!N13=0,'Bearing schedule'!N14=0))),
OR(MAX('Bearing schedule'!N32:N37)&gt;0.05,MIN('Bearing schedule'!N32:N37)&lt;0),
AND('Bearing schedule'!N44="GG Long.",OR(MAX('Bearing schedule'!N19,'Bearing schedule'!N21,'Bearing schedule'!N23,'Bearing schedule'!N25,'Bearing schedule'!N27,'Bearing schedule'!N29)&gt;0,MIN('Bearing schedule'!N19,'Bearing schedule'!N21,'Bearing schedule'!N23,'Bearing schedule'!N25,'Bearing schedule'!N27,'Bearing schedule'!N29)&lt;0)),
AND('Bearing schedule'!N44="GG Trans.",OR(MAX('Bearing schedule'!N20,'Bearing schedule'!N22,'Bearing schedule'!N24,'Bearing schedule'!N26,'Bearing schedule'!N28,'Bearing schedule'!N30)&gt;0,MIN('Bearing schedule'!N20,'Bearing schedule'!N22,'Bearing schedule'!N24,'Bearing schedule'!N26,'Bearing schedule'!N28,'Bearing schedule'!N30)&lt;0))
)),"ERROR","")</f>
        <v/>
      </c>
      <c r="P46" s="40" t="str">
        <f>IF(AND(NOT(ISBLANK('Bearing schedule'!O5)),OR(
'Bearing schedule'!O44="GG ERROR",
OR(ISNUMBER(SEARCH("\",'Bearing schedule'!O5)),ISNUMBER(SEARCH("/",'Bearing schedule'!O5)),ISNUMBER(SEARCH("[",'Bearing schedule'!O5)),ISNUMBER(SEARCH("]",'Bearing schedule'!O5))),
NOT('Bearing schedule'!O11&gt;0),
NOT('Bearing schedule'!O7&gt;0),
AND(NOT(Standard="EN"),NOT('Bearing schedule'!O6&gt;0)),
COUNTIF(Positions,'Bearing schedule'!O5)&lt;&gt;1,
AND('Bearing schedule'!O3="GL",OR('Bearing schedule'!O9&lt;&gt;0,'Bearing schedule'!O10&lt;&gt;0,'Bearing schedule'!O13&lt;&gt;0,'Bearing schedule'!O14&lt;&gt;0,'Bearing schedule'!O17&lt;&gt;0,'Bearing schedule'!O18&lt;&gt;0)),
AND('Bearing schedule'!O3="FX",OR(MAX('Bearing schedule'!O19:O30)&lt;&gt;0,MIN('Bearing schedule'!O19:O30)&lt;&gt;0,AND('Bearing schedule'!O13=0,'Bearing schedule'!O14=0))),
OR(MAX('Bearing schedule'!O32:O37)&gt;0.05,MIN('Bearing schedule'!O32:O37)&lt;0),
AND('Bearing schedule'!O44="GG Long.",OR(MAX('Bearing schedule'!O19,'Bearing schedule'!O21,'Bearing schedule'!O23,'Bearing schedule'!O25,'Bearing schedule'!O27,'Bearing schedule'!O29)&gt;0,MIN('Bearing schedule'!O19,'Bearing schedule'!O21,'Bearing schedule'!O23,'Bearing schedule'!O25,'Bearing schedule'!O27,'Bearing schedule'!O29)&lt;0)),
AND('Bearing schedule'!O44="GG Trans.",OR(MAX('Bearing schedule'!O20,'Bearing schedule'!O22,'Bearing schedule'!O24,'Bearing schedule'!O26,'Bearing schedule'!O28,'Bearing schedule'!O30)&gt;0,MIN('Bearing schedule'!O20,'Bearing schedule'!O22,'Bearing schedule'!O24,'Bearing schedule'!O26,'Bearing schedule'!O28,'Bearing schedule'!O30)&lt;0))
)),"ERROR","")</f>
        <v/>
      </c>
      <c r="Q46" s="40" t="str">
        <f>IF(AND(NOT(ISBLANK('Bearing schedule'!P5)),OR(
'Bearing schedule'!P44="GG ERROR",
OR(ISNUMBER(SEARCH("\",'Bearing schedule'!P5)),ISNUMBER(SEARCH("/",'Bearing schedule'!P5)),ISNUMBER(SEARCH("[",'Bearing schedule'!P5)),ISNUMBER(SEARCH("]",'Bearing schedule'!P5))),
NOT('Bearing schedule'!P11&gt;0),
NOT('Bearing schedule'!P7&gt;0),
AND(NOT(Standard="EN"),NOT('Bearing schedule'!P6&gt;0)),
COUNTIF(Positions,'Bearing schedule'!P5)&lt;&gt;1,
AND('Bearing schedule'!P3="GL",OR('Bearing schedule'!P9&lt;&gt;0,'Bearing schedule'!P10&lt;&gt;0,'Bearing schedule'!P13&lt;&gt;0,'Bearing schedule'!P14&lt;&gt;0,'Bearing schedule'!P17&lt;&gt;0,'Bearing schedule'!P18&lt;&gt;0)),
AND('Bearing schedule'!P3="FX",OR(MAX('Bearing schedule'!P19:P30)&lt;&gt;0,MIN('Bearing schedule'!P19:P30)&lt;&gt;0,AND('Bearing schedule'!P13=0,'Bearing schedule'!P14=0))),
OR(MAX('Bearing schedule'!P32:P37)&gt;0.05,MIN('Bearing schedule'!P32:P37)&lt;0),
AND('Bearing schedule'!P44="GG Long.",OR(MAX('Bearing schedule'!P19,'Bearing schedule'!P21,'Bearing schedule'!P23,'Bearing schedule'!P25,'Bearing schedule'!P27,'Bearing schedule'!P29)&gt;0,MIN('Bearing schedule'!P19,'Bearing schedule'!P21,'Bearing schedule'!P23,'Bearing schedule'!P25,'Bearing schedule'!P27,'Bearing schedule'!P29)&lt;0)),
AND('Bearing schedule'!P44="GG Trans.",OR(MAX('Bearing schedule'!P20,'Bearing schedule'!P22,'Bearing schedule'!P24,'Bearing schedule'!P26,'Bearing schedule'!P28,'Bearing schedule'!P30)&gt;0,MIN('Bearing schedule'!P20,'Bearing schedule'!P22,'Bearing schedule'!P24,'Bearing schedule'!P26,'Bearing schedule'!P28,'Bearing schedule'!P30)&lt;0))
)),"ERROR","")</f>
        <v/>
      </c>
      <c r="R46" s="40" t="str">
        <f>IF(AND(NOT(ISBLANK('Bearing schedule'!Q5)),OR(
'Bearing schedule'!Q44="GG ERROR",
OR(ISNUMBER(SEARCH("\",'Bearing schedule'!Q5)),ISNUMBER(SEARCH("/",'Bearing schedule'!Q5)),ISNUMBER(SEARCH("[",'Bearing schedule'!Q5)),ISNUMBER(SEARCH("]",'Bearing schedule'!Q5))),
NOT('Bearing schedule'!Q11&gt;0),
NOT('Bearing schedule'!Q7&gt;0),
AND(NOT(Standard="EN"),NOT('Bearing schedule'!Q6&gt;0)),
COUNTIF(Positions,'Bearing schedule'!Q5)&lt;&gt;1,
AND('Bearing schedule'!Q3="GL",OR('Bearing schedule'!Q9&lt;&gt;0,'Bearing schedule'!Q10&lt;&gt;0,'Bearing schedule'!Q13&lt;&gt;0,'Bearing schedule'!Q14&lt;&gt;0,'Bearing schedule'!Q17&lt;&gt;0,'Bearing schedule'!Q18&lt;&gt;0)),
AND('Bearing schedule'!Q3="FX",OR(MAX('Bearing schedule'!Q19:Q30)&lt;&gt;0,MIN('Bearing schedule'!Q19:Q30)&lt;&gt;0,AND('Bearing schedule'!Q13=0,'Bearing schedule'!Q14=0))),
OR(MAX('Bearing schedule'!Q32:Q37)&gt;0.05,MIN('Bearing schedule'!Q32:Q37)&lt;0),
AND('Bearing schedule'!Q44="GG Long.",OR(MAX('Bearing schedule'!Q19,'Bearing schedule'!Q21,'Bearing schedule'!Q23,'Bearing schedule'!Q25,'Bearing schedule'!Q27,'Bearing schedule'!Q29)&gt;0,MIN('Bearing schedule'!Q19,'Bearing schedule'!Q21,'Bearing schedule'!Q23,'Bearing schedule'!Q25,'Bearing schedule'!Q27,'Bearing schedule'!Q29)&lt;0)),
AND('Bearing schedule'!Q44="GG Trans.",OR(MAX('Bearing schedule'!Q20,'Bearing schedule'!Q22,'Bearing schedule'!Q24,'Bearing schedule'!Q26,'Bearing schedule'!Q28,'Bearing schedule'!Q30)&gt;0,MIN('Bearing schedule'!Q20,'Bearing schedule'!Q22,'Bearing schedule'!Q24,'Bearing schedule'!Q26,'Bearing schedule'!Q28,'Bearing schedule'!Q30)&lt;0))
)),"ERROR","")</f>
        <v/>
      </c>
      <c r="S46" s="40" t="str">
        <f>IF(AND(NOT(ISBLANK('Bearing schedule'!R5)),OR(
'Bearing schedule'!R44="GG ERROR",
OR(ISNUMBER(SEARCH("\",'Bearing schedule'!R5)),ISNUMBER(SEARCH("/",'Bearing schedule'!R5)),ISNUMBER(SEARCH("[",'Bearing schedule'!R5)),ISNUMBER(SEARCH("]",'Bearing schedule'!R5))),
NOT('Bearing schedule'!R11&gt;0),
NOT('Bearing schedule'!R7&gt;0),
AND(NOT(Standard="EN"),NOT('Bearing schedule'!R6&gt;0)),
COUNTIF(Positions,'Bearing schedule'!R5)&lt;&gt;1,
AND('Bearing schedule'!R3="GL",OR('Bearing schedule'!R9&lt;&gt;0,'Bearing schedule'!R10&lt;&gt;0,'Bearing schedule'!R13&lt;&gt;0,'Bearing schedule'!R14&lt;&gt;0,'Bearing schedule'!R17&lt;&gt;0,'Bearing schedule'!R18&lt;&gt;0)),
AND('Bearing schedule'!R3="FX",OR(MAX('Bearing schedule'!R19:R30)&lt;&gt;0,MIN('Bearing schedule'!R19:R30)&lt;&gt;0,AND('Bearing schedule'!R13=0,'Bearing schedule'!R14=0))),
OR(MAX('Bearing schedule'!R32:R37)&gt;0.05,MIN('Bearing schedule'!R32:R37)&lt;0),
AND('Bearing schedule'!R44="GG Long.",OR(MAX('Bearing schedule'!R19,'Bearing schedule'!R21,'Bearing schedule'!R23,'Bearing schedule'!R25,'Bearing schedule'!R27,'Bearing schedule'!R29)&gt;0,MIN('Bearing schedule'!R19,'Bearing schedule'!R21,'Bearing schedule'!R23,'Bearing schedule'!R25,'Bearing schedule'!R27,'Bearing schedule'!R29)&lt;0)),
AND('Bearing schedule'!R44="GG Trans.",OR(MAX('Bearing schedule'!R20,'Bearing schedule'!R22,'Bearing schedule'!R24,'Bearing schedule'!R26,'Bearing schedule'!R28,'Bearing schedule'!R30)&gt;0,MIN('Bearing schedule'!R20,'Bearing schedule'!R22,'Bearing schedule'!R24,'Bearing schedule'!R26,'Bearing schedule'!R28,'Bearing schedule'!R30)&lt;0))
)),"ERROR","")</f>
        <v/>
      </c>
      <c r="T46" s="40" t="str">
        <f>IF(AND(NOT(ISBLANK('Bearing schedule'!S5)),OR(
'Bearing schedule'!S44="GG ERROR",
OR(ISNUMBER(SEARCH("\",'Bearing schedule'!S5)),ISNUMBER(SEARCH("/",'Bearing schedule'!S5)),ISNUMBER(SEARCH("[",'Bearing schedule'!S5)),ISNUMBER(SEARCH("]",'Bearing schedule'!S5))),
NOT('Bearing schedule'!S11&gt;0),
NOT('Bearing schedule'!S7&gt;0),
AND(NOT(Standard="EN"),NOT('Bearing schedule'!S6&gt;0)),
COUNTIF(Positions,'Bearing schedule'!S5)&lt;&gt;1,
AND('Bearing schedule'!S3="GL",OR('Bearing schedule'!S9&lt;&gt;0,'Bearing schedule'!S10&lt;&gt;0,'Bearing schedule'!S13&lt;&gt;0,'Bearing schedule'!S14&lt;&gt;0,'Bearing schedule'!S17&lt;&gt;0,'Bearing schedule'!S18&lt;&gt;0)),
AND('Bearing schedule'!S3="FX",OR(MAX('Bearing schedule'!S19:S30)&lt;&gt;0,MIN('Bearing schedule'!S19:S30)&lt;&gt;0,AND('Bearing schedule'!S13=0,'Bearing schedule'!S14=0))),
OR(MAX('Bearing schedule'!S32:S37)&gt;0.05,MIN('Bearing schedule'!S32:S37)&lt;0),
AND('Bearing schedule'!S44="GG Long.",OR(MAX('Bearing schedule'!S19,'Bearing schedule'!S21,'Bearing schedule'!S23,'Bearing schedule'!S25,'Bearing schedule'!S27,'Bearing schedule'!S29)&gt;0,MIN('Bearing schedule'!S19,'Bearing schedule'!S21,'Bearing schedule'!S23,'Bearing schedule'!S25,'Bearing schedule'!S27,'Bearing schedule'!S29)&lt;0)),
AND('Bearing schedule'!S44="GG Trans.",OR(MAX('Bearing schedule'!S20,'Bearing schedule'!S22,'Bearing schedule'!S24,'Bearing schedule'!S26,'Bearing schedule'!S28,'Bearing schedule'!S30)&gt;0,MIN('Bearing schedule'!S20,'Bearing schedule'!S22,'Bearing schedule'!S24,'Bearing schedule'!S26,'Bearing schedule'!S28,'Bearing schedule'!S30)&lt;0))
)),"ERROR","")</f>
        <v/>
      </c>
      <c r="U46" s="40" t="str">
        <f>IF(AND(NOT(ISBLANK('Bearing schedule'!T5)),OR(
'Bearing schedule'!T44="GG ERROR",
OR(ISNUMBER(SEARCH("\",'Bearing schedule'!T5)),ISNUMBER(SEARCH("/",'Bearing schedule'!T5)),ISNUMBER(SEARCH("[",'Bearing schedule'!T5)),ISNUMBER(SEARCH("]",'Bearing schedule'!T5))),
NOT('Bearing schedule'!T11&gt;0),
NOT('Bearing schedule'!T7&gt;0),
AND(NOT(Standard="EN"),NOT('Bearing schedule'!T6&gt;0)),
COUNTIF(Positions,'Bearing schedule'!T5)&lt;&gt;1,
AND('Bearing schedule'!T3="GL",OR('Bearing schedule'!T9&lt;&gt;0,'Bearing schedule'!T10&lt;&gt;0,'Bearing schedule'!T13&lt;&gt;0,'Bearing schedule'!T14&lt;&gt;0,'Bearing schedule'!T17&lt;&gt;0,'Bearing schedule'!T18&lt;&gt;0)),
AND('Bearing schedule'!T3="FX",OR(MAX('Bearing schedule'!T19:T30)&lt;&gt;0,MIN('Bearing schedule'!T19:T30)&lt;&gt;0,AND('Bearing schedule'!T13=0,'Bearing schedule'!T14=0))),
OR(MAX('Bearing schedule'!T32:T37)&gt;0.05,MIN('Bearing schedule'!T32:T37)&lt;0),
AND('Bearing schedule'!T44="GG Long.",OR(MAX('Bearing schedule'!T19,'Bearing schedule'!T21,'Bearing schedule'!T23,'Bearing schedule'!T25,'Bearing schedule'!T27,'Bearing schedule'!T29)&gt;0,MIN('Bearing schedule'!T19,'Bearing schedule'!T21,'Bearing schedule'!T23,'Bearing schedule'!T25,'Bearing schedule'!T27,'Bearing schedule'!T29)&lt;0)),
AND('Bearing schedule'!T44="GG Trans.",OR(MAX('Bearing schedule'!T20,'Bearing schedule'!T22,'Bearing schedule'!T24,'Bearing schedule'!T26,'Bearing schedule'!T28,'Bearing schedule'!T30)&gt;0,MIN('Bearing schedule'!T20,'Bearing schedule'!T22,'Bearing schedule'!T24,'Bearing schedule'!T26,'Bearing schedule'!T28,'Bearing schedule'!T30)&lt;0))
)),"ERROR","")</f>
        <v/>
      </c>
      <c r="V46" s="40" t="str">
        <f>IF(AND(NOT(ISBLANK('Bearing schedule'!U5)),OR(
'Bearing schedule'!U44="GG ERROR",
OR(ISNUMBER(SEARCH("\",'Bearing schedule'!U5)),ISNUMBER(SEARCH("/",'Bearing schedule'!U5)),ISNUMBER(SEARCH("[",'Bearing schedule'!U5)),ISNUMBER(SEARCH("]",'Bearing schedule'!U5))),
NOT('Bearing schedule'!U11&gt;0),
NOT('Bearing schedule'!U7&gt;0),
AND(NOT(Standard="EN"),NOT('Bearing schedule'!U6&gt;0)),
COUNTIF(Positions,'Bearing schedule'!U5)&lt;&gt;1,
AND('Bearing schedule'!U3="GL",OR('Bearing schedule'!U9&lt;&gt;0,'Bearing schedule'!U10&lt;&gt;0,'Bearing schedule'!U13&lt;&gt;0,'Bearing schedule'!U14&lt;&gt;0,'Bearing schedule'!U17&lt;&gt;0,'Bearing schedule'!U18&lt;&gt;0)),
AND('Bearing schedule'!U3="FX",OR(MAX('Bearing schedule'!U19:U30)&lt;&gt;0,MIN('Bearing schedule'!U19:U30)&lt;&gt;0,AND('Bearing schedule'!U13=0,'Bearing schedule'!U14=0))),
OR(MAX('Bearing schedule'!U32:U37)&gt;0.05,MIN('Bearing schedule'!U32:U37)&lt;0),
AND('Bearing schedule'!U44="GG Long.",OR(MAX('Bearing schedule'!U19,'Bearing schedule'!U21,'Bearing schedule'!U23,'Bearing schedule'!U25,'Bearing schedule'!U27,'Bearing schedule'!U29)&gt;0,MIN('Bearing schedule'!U19,'Bearing schedule'!U21,'Bearing schedule'!U23,'Bearing schedule'!U25,'Bearing schedule'!U27,'Bearing schedule'!U29)&lt;0)),
AND('Bearing schedule'!U44="GG Trans.",OR(MAX('Bearing schedule'!U20,'Bearing schedule'!U22,'Bearing schedule'!U24,'Bearing schedule'!U26,'Bearing schedule'!U28,'Bearing schedule'!U30)&gt;0,MIN('Bearing schedule'!U20,'Bearing schedule'!U22,'Bearing schedule'!U24,'Bearing schedule'!U26,'Bearing schedule'!U28,'Bearing schedule'!U30)&lt;0))
)),"ERROR","")</f>
        <v/>
      </c>
      <c r="W46" s="40" t="str">
        <f>IF(AND(NOT(ISBLANK('Bearing schedule'!V5)),OR(
'Bearing schedule'!V44="GG ERROR",
OR(ISNUMBER(SEARCH("\",'Bearing schedule'!V5)),ISNUMBER(SEARCH("/",'Bearing schedule'!V5)),ISNUMBER(SEARCH("[",'Bearing schedule'!V5)),ISNUMBER(SEARCH("]",'Bearing schedule'!V5))),
NOT('Bearing schedule'!V11&gt;0),
NOT('Bearing schedule'!V7&gt;0),
AND(NOT(Standard="EN"),NOT('Bearing schedule'!V6&gt;0)),
COUNTIF(Positions,'Bearing schedule'!V5)&lt;&gt;1,
AND('Bearing schedule'!V3="GL",OR('Bearing schedule'!V9&lt;&gt;0,'Bearing schedule'!V10&lt;&gt;0,'Bearing schedule'!V13&lt;&gt;0,'Bearing schedule'!V14&lt;&gt;0,'Bearing schedule'!V17&lt;&gt;0,'Bearing schedule'!V18&lt;&gt;0)),
AND('Bearing schedule'!V3="FX",OR(MAX('Bearing schedule'!V19:V30)&lt;&gt;0,MIN('Bearing schedule'!V19:V30)&lt;&gt;0,AND('Bearing schedule'!V13=0,'Bearing schedule'!V14=0))),
OR(MAX('Bearing schedule'!V32:V37)&gt;0.05,MIN('Bearing schedule'!V32:V37)&lt;0),
AND('Bearing schedule'!V44="GG Long.",OR(MAX('Bearing schedule'!V19,'Bearing schedule'!V21,'Bearing schedule'!V23,'Bearing schedule'!V25,'Bearing schedule'!V27,'Bearing schedule'!V29)&gt;0,MIN('Bearing schedule'!V19,'Bearing schedule'!V21,'Bearing schedule'!V23,'Bearing schedule'!V25,'Bearing schedule'!V27,'Bearing schedule'!V29)&lt;0)),
AND('Bearing schedule'!V44="GG Trans.",OR(MAX('Bearing schedule'!V20,'Bearing schedule'!V22,'Bearing schedule'!V24,'Bearing schedule'!V26,'Bearing schedule'!V28,'Bearing schedule'!V30)&gt;0,MIN('Bearing schedule'!V20,'Bearing schedule'!V22,'Bearing schedule'!V24,'Bearing schedule'!V26,'Bearing schedule'!V28,'Bearing schedule'!V30)&lt;0))
)),"ERROR","")</f>
        <v/>
      </c>
      <c r="X46" s="40" t="str">
        <f>IF(AND(NOT(ISBLANK('Bearing schedule'!W5)),OR(
'Bearing schedule'!W44="GG ERROR",
OR(ISNUMBER(SEARCH("\",'Bearing schedule'!W5)),ISNUMBER(SEARCH("/",'Bearing schedule'!W5)),ISNUMBER(SEARCH("[",'Bearing schedule'!W5)),ISNUMBER(SEARCH("]",'Bearing schedule'!W5))),
NOT('Bearing schedule'!W11&gt;0),
NOT('Bearing schedule'!W7&gt;0),
AND(NOT(Standard="EN"),NOT('Bearing schedule'!W6&gt;0)),
COUNTIF(Positions,'Bearing schedule'!W5)&lt;&gt;1,
AND('Bearing schedule'!W3="GL",OR('Bearing schedule'!W9&lt;&gt;0,'Bearing schedule'!W10&lt;&gt;0,'Bearing schedule'!W13&lt;&gt;0,'Bearing schedule'!W14&lt;&gt;0,'Bearing schedule'!W17&lt;&gt;0,'Bearing schedule'!W18&lt;&gt;0)),
AND('Bearing schedule'!W3="FX",OR(MAX('Bearing schedule'!W19:W30)&lt;&gt;0,MIN('Bearing schedule'!W19:W30)&lt;&gt;0,AND('Bearing schedule'!W13=0,'Bearing schedule'!W14=0))),
OR(MAX('Bearing schedule'!W32:W37)&gt;0.05,MIN('Bearing schedule'!W32:W37)&lt;0),
AND('Bearing schedule'!W44="GG Long.",OR(MAX('Bearing schedule'!W19,'Bearing schedule'!W21,'Bearing schedule'!W23,'Bearing schedule'!W25,'Bearing schedule'!W27,'Bearing schedule'!W29)&gt;0,MIN('Bearing schedule'!W19,'Bearing schedule'!W21,'Bearing schedule'!W23,'Bearing schedule'!W25,'Bearing schedule'!W27,'Bearing schedule'!W29)&lt;0)),
AND('Bearing schedule'!W44="GG Trans.",OR(MAX('Bearing schedule'!W20,'Bearing schedule'!W22,'Bearing schedule'!W24,'Bearing schedule'!W26,'Bearing schedule'!W28,'Bearing schedule'!W30)&gt;0,MIN('Bearing schedule'!W20,'Bearing schedule'!W22,'Bearing schedule'!W24,'Bearing schedule'!W26,'Bearing schedule'!W28,'Bearing schedule'!W30)&lt;0))
)),"ERROR","")</f>
        <v/>
      </c>
      <c r="Y46" s="40" t="str">
        <f>IF(AND(NOT(ISBLANK('Bearing schedule'!X5)),OR(
'Bearing schedule'!X44="GG ERROR",
OR(ISNUMBER(SEARCH("\",'Bearing schedule'!X5)),ISNUMBER(SEARCH("/",'Bearing schedule'!X5)),ISNUMBER(SEARCH("[",'Bearing schedule'!X5)),ISNUMBER(SEARCH("]",'Bearing schedule'!X5))),
NOT('Bearing schedule'!X11&gt;0),
NOT('Bearing schedule'!X7&gt;0),
AND(NOT(Standard="EN"),NOT('Bearing schedule'!X6&gt;0)),
COUNTIF(Positions,'Bearing schedule'!X5)&lt;&gt;1,
AND('Bearing schedule'!X3="GL",OR('Bearing schedule'!X9&lt;&gt;0,'Bearing schedule'!X10&lt;&gt;0,'Bearing schedule'!X13&lt;&gt;0,'Bearing schedule'!X14&lt;&gt;0,'Bearing schedule'!X17&lt;&gt;0,'Bearing schedule'!X18&lt;&gt;0)),
AND('Bearing schedule'!X3="FX",OR(MAX('Bearing schedule'!X19:X30)&lt;&gt;0,MIN('Bearing schedule'!X19:X30)&lt;&gt;0,AND('Bearing schedule'!X13=0,'Bearing schedule'!X14=0))),
OR(MAX('Bearing schedule'!X32:X37)&gt;0.05,MIN('Bearing schedule'!X32:X37)&lt;0),
AND('Bearing schedule'!X44="GG Long.",OR(MAX('Bearing schedule'!X19,'Bearing schedule'!X21,'Bearing schedule'!X23,'Bearing schedule'!X25,'Bearing schedule'!X27,'Bearing schedule'!X29)&gt;0,MIN('Bearing schedule'!X19,'Bearing schedule'!X21,'Bearing schedule'!X23,'Bearing schedule'!X25,'Bearing schedule'!X27,'Bearing schedule'!X29)&lt;0)),
AND('Bearing schedule'!X44="GG Trans.",OR(MAX('Bearing schedule'!X20,'Bearing schedule'!X22,'Bearing schedule'!X24,'Bearing schedule'!X26,'Bearing schedule'!X28,'Bearing schedule'!X30)&gt;0,MIN('Bearing schedule'!X20,'Bearing schedule'!X22,'Bearing schedule'!X24,'Bearing schedule'!X26,'Bearing schedule'!X28,'Bearing schedule'!X30)&lt;0))
)),"ERROR","")</f>
        <v/>
      </c>
      <c r="Z46" s="40" t="str">
        <f>IF(AND(NOT(ISBLANK('Bearing schedule'!Y5)),OR(
'Bearing schedule'!Y44="GG ERROR",
OR(ISNUMBER(SEARCH("\",'Bearing schedule'!Y5)),ISNUMBER(SEARCH("/",'Bearing schedule'!Y5)),ISNUMBER(SEARCH("[",'Bearing schedule'!Y5)),ISNUMBER(SEARCH("]",'Bearing schedule'!Y5))),
NOT('Bearing schedule'!Y11&gt;0),
NOT('Bearing schedule'!Y7&gt;0),
AND(NOT(Standard="EN"),NOT('Bearing schedule'!Y6&gt;0)),
COUNTIF(Positions,'Bearing schedule'!Y5)&lt;&gt;1,
AND('Bearing schedule'!Y3="GL",OR('Bearing schedule'!Y9&lt;&gt;0,'Bearing schedule'!Y10&lt;&gt;0,'Bearing schedule'!Y13&lt;&gt;0,'Bearing schedule'!Y14&lt;&gt;0,'Bearing schedule'!Y17&lt;&gt;0,'Bearing schedule'!Y18&lt;&gt;0)),
AND('Bearing schedule'!Y3="FX",OR(MAX('Bearing schedule'!Y19:Y30)&lt;&gt;0,MIN('Bearing schedule'!Y19:Y30)&lt;&gt;0,AND('Bearing schedule'!Y13=0,'Bearing schedule'!Y14=0))),
OR(MAX('Bearing schedule'!Y32:Y37)&gt;0.05,MIN('Bearing schedule'!Y32:Y37)&lt;0),
AND('Bearing schedule'!Y44="GG Long.",OR(MAX('Bearing schedule'!Y19,'Bearing schedule'!Y21,'Bearing schedule'!Y23,'Bearing schedule'!Y25,'Bearing schedule'!Y27,'Bearing schedule'!Y29)&gt;0,MIN('Bearing schedule'!Y19,'Bearing schedule'!Y21,'Bearing schedule'!Y23,'Bearing schedule'!Y25,'Bearing schedule'!Y27,'Bearing schedule'!Y29)&lt;0)),
AND('Bearing schedule'!Y44="GG Trans.",OR(MAX('Bearing schedule'!Y20,'Bearing schedule'!Y22,'Bearing schedule'!Y24,'Bearing schedule'!Y26,'Bearing schedule'!Y28,'Bearing schedule'!Y30)&gt;0,MIN('Bearing schedule'!Y20,'Bearing schedule'!Y22,'Bearing schedule'!Y24,'Bearing schedule'!Y26,'Bearing schedule'!Y28,'Bearing schedule'!Y30)&lt;0))
)),"ERROR","")</f>
        <v/>
      </c>
      <c r="AA46" s="40" t="str">
        <f>IF(AND(NOT(ISBLANK('Bearing schedule'!Z5)),OR(
'Bearing schedule'!Z44="GG ERROR",
OR(ISNUMBER(SEARCH("\",'Bearing schedule'!Z5)),ISNUMBER(SEARCH("/",'Bearing schedule'!Z5)),ISNUMBER(SEARCH("[",'Bearing schedule'!Z5)),ISNUMBER(SEARCH("]",'Bearing schedule'!Z5))),
NOT('Bearing schedule'!Z11&gt;0),
NOT('Bearing schedule'!Z7&gt;0),
AND(NOT(Standard="EN"),NOT('Bearing schedule'!Z6&gt;0)),
COUNTIF(Positions,'Bearing schedule'!Z5)&lt;&gt;1,
AND('Bearing schedule'!Z3="GL",OR('Bearing schedule'!Z9&lt;&gt;0,'Bearing schedule'!Z10&lt;&gt;0,'Bearing schedule'!Z13&lt;&gt;0,'Bearing schedule'!Z14&lt;&gt;0,'Bearing schedule'!Z17&lt;&gt;0,'Bearing schedule'!Z18&lt;&gt;0)),
AND('Bearing schedule'!Z3="FX",OR(MAX('Bearing schedule'!Z19:Z30)&lt;&gt;0,MIN('Bearing schedule'!Z19:Z30)&lt;&gt;0,AND('Bearing schedule'!Z13=0,'Bearing schedule'!Z14=0))),
OR(MAX('Bearing schedule'!Z32:Z37)&gt;0.05,MIN('Bearing schedule'!Z32:Z37)&lt;0),
AND('Bearing schedule'!Z44="GG Long.",OR(MAX('Bearing schedule'!Z19,'Bearing schedule'!Z21,'Bearing schedule'!Z23,'Bearing schedule'!Z25,'Bearing schedule'!Z27,'Bearing schedule'!Z29)&gt;0,MIN('Bearing schedule'!Z19,'Bearing schedule'!Z21,'Bearing schedule'!Z23,'Bearing schedule'!Z25,'Bearing schedule'!Z27,'Bearing schedule'!Z29)&lt;0)),
AND('Bearing schedule'!Z44="GG Trans.",OR(MAX('Bearing schedule'!Z20,'Bearing schedule'!Z22,'Bearing schedule'!Z24,'Bearing schedule'!Z26,'Bearing schedule'!Z28,'Bearing schedule'!Z30)&gt;0,MIN('Bearing schedule'!Z20,'Bearing schedule'!Z22,'Bearing schedule'!Z24,'Bearing schedule'!Z26,'Bearing schedule'!Z28,'Bearing schedule'!Z30)&lt;0))
)),"ERROR","")</f>
        <v/>
      </c>
      <c r="AB46" s="40" t="str">
        <f>IF(AND(NOT(ISBLANK('Bearing schedule'!AA5)),OR(
'Bearing schedule'!AA44="GG ERROR",
OR(ISNUMBER(SEARCH("\",'Bearing schedule'!AA5)),ISNUMBER(SEARCH("/",'Bearing schedule'!AA5)),ISNUMBER(SEARCH("[",'Bearing schedule'!AA5)),ISNUMBER(SEARCH("]",'Bearing schedule'!AA5))),
NOT('Bearing schedule'!AA11&gt;0),
NOT('Bearing schedule'!AA7&gt;0),
AND(NOT(Standard="EN"),NOT('Bearing schedule'!AA6&gt;0)),
COUNTIF(Positions,'Bearing schedule'!AA5)&lt;&gt;1,
AND('Bearing schedule'!AA3="GL",OR('Bearing schedule'!AA9&lt;&gt;0,'Bearing schedule'!AA10&lt;&gt;0,'Bearing schedule'!AA13&lt;&gt;0,'Bearing schedule'!AA14&lt;&gt;0,'Bearing schedule'!AA17&lt;&gt;0,'Bearing schedule'!AA18&lt;&gt;0)),
AND('Bearing schedule'!AA3="FX",OR(MAX('Bearing schedule'!AA19:AA30)&lt;&gt;0,MIN('Bearing schedule'!AA19:AA30)&lt;&gt;0,AND('Bearing schedule'!AA13=0,'Bearing schedule'!AA14=0))),
OR(MAX('Bearing schedule'!AA32:AA37)&gt;0.05,MIN('Bearing schedule'!AA32:AA37)&lt;0),
AND('Bearing schedule'!AA44="GG Long.",OR(MAX('Bearing schedule'!AA19,'Bearing schedule'!AA21,'Bearing schedule'!AA23,'Bearing schedule'!AA25,'Bearing schedule'!AA27,'Bearing schedule'!AA29)&gt;0,MIN('Bearing schedule'!AA19,'Bearing schedule'!AA21,'Bearing schedule'!AA23,'Bearing schedule'!AA25,'Bearing schedule'!AA27,'Bearing schedule'!AA29)&lt;0)),
AND('Bearing schedule'!AA44="GG Trans.",OR(MAX('Bearing schedule'!AA20,'Bearing schedule'!AA22,'Bearing schedule'!AA24,'Bearing schedule'!AA26,'Bearing schedule'!AA28,'Bearing schedule'!AA30)&gt;0,MIN('Bearing schedule'!AA20,'Bearing schedule'!AA22,'Bearing schedule'!AA24,'Bearing schedule'!AA26,'Bearing schedule'!AA28,'Bearing schedule'!AA30)&lt;0))
)),"ERROR","")</f>
        <v/>
      </c>
      <c r="AC46" s="40" t="str">
        <f>IF(AND(NOT(ISBLANK('Bearing schedule'!AB5)),OR(
'Bearing schedule'!AB44="GG ERROR",
OR(ISNUMBER(SEARCH("\",'Bearing schedule'!AB5)),ISNUMBER(SEARCH("/",'Bearing schedule'!AB5)),ISNUMBER(SEARCH("[",'Bearing schedule'!AB5)),ISNUMBER(SEARCH("]",'Bearing schedule'!AB5))),
NOT('Bearing schedule'!AB11&gt;0),
NOT('Bearing schedule'!AB7&gt;0),
AND(NOT(Standard="EN"),NOT('Bearing schedule'!AB6&gt;0)),
COUNTIF(Positions,'Bearing schedule'!AB5)&lt;&gt;1,
AND('Bearing schedule'!AB3="GL",OR('Bearing schedule'!AB9&lt;&gt;0,'Bearing schedule'!AB10&lt;&gt;0,'Bearing schedule'!AB13&lt;&gt;0,'Bearing schedule'!AB14&lt;&gt;0,'Bearing schedule'!AB17&lt;&gt;0,'Bearing schedule'!AB18&lt;&gt;0)),
AND('Bearing schedule'!AB3="FX",OR(MAX('Bearing schedule'!AB19:AB30)&lt;&gt;0,MIN('Bearing schedule'!AB19:AB30)&lt;&gt;0,AND('Bearing schedule'!AB13=0,'Bearing schedule'!AB14=0))),
OR(MAX('Bearing schedule'!AB32:AB37)&gt;0.05,MIN('Bearing schedule'!AB32:AB37)&lt;0),
AND('Bearing schedule'!AB44="GG Long.",OR(MAX('Bearing schedule'!AB19,'Bearing schedule'!AB21,'Bearing schedule'!AB23,'Bearing schedule'!AB25,'Bearing schedule'!AB27,'Bearing schedule'!AB29)&gt;0,MIN('Bearing schedule'!AB19,'Bearing schedule'!AB21,'Bearing schedule'!AB23,'Bearing schedule'!AB25,'Bearing schedule'!AB27,'Bearing schedule'!AB29)&lt;0)),
AND('Bearing schedule'!AB44="GG Trans.",OR(MAX('Bearing schedule'!AB20,'Bearing schedule'!AB22,'Bearing schedule'!AB24,'Bearing schedule'!AB26,'Bearing schedule'!AB28,'Bearing schedule'!AB30)&gt;0,MIN('Bearing schedule'!AB20,'Bearing schedule'!AB22,'Bearing schedule'!AB24,'Bearing schedule'!AB26,'Bearing schedule'!AB28,'Bearing schedule'!AB30)&lt;0))
)),"ERROR","")</f>
        <v/>
      </c>
      <c r="AD46" s="40" t="str">
        <f>IF(AND(NOT(ISBLANK('Bearing schedule'!AC5)),OR(
'Bearing schedule'!AC44="GG ERROR",
OR(ISNUMBER(SEARCH("\",'Bearing schedule'!AC5)),ISNUMBER(SEARCH("/",'Bearing schedule'!AC5)),ISNUMBER(SEARCH("[",'Bearing schedule'!AC5)),ISNUMBER(SEARCH("]",'Bearing schedule'!AC5))),
NOT('Bearing schedule'!AC11&gt;0),
NOT('Bearing schedule'!AC7&gt;0),
AND(NOT(Standard="EN"),NOT('Bearing schedule'!AC6&gt;0)),
COUNTIF(Positions,'Bearing schedule'!AC5)&lt;&gt;1,
AND('Bearing schedule'!AC3="GL",OR('Bearing schedule'!AC9&lt;&gt;0,'Bearing schedule'!AC10&lt;&gt;0,'Bearing schedule'!AC13&lt;&gt;0,'Bearing schedule'!AC14&lt;&gt;0,'Bearing schedule'!AC17&lt;&gt;0,'Bearing schedule'!AC18&lt;&gt;0)),
AND('Bearing schedule'!AC3="FX",OR(MAX('Bearing schedule'!AC19:AC30)&lt;&gt;0,MIN('Bearing schedule'!AC19:AC30)&lt;&gt;0,AND('Bearing schedule'!AC13=0,'Bearing schedule'!AC14=0))),
OR(MAX('Bearing schedule'!AC32:AC37)&gt;0.05,MIN('Bearing schedule'!AC32:AC37)&lt;0),
AND('Bearing schedule'!AC44="GG Long.",OR(MAX('Bearing schedule'!AC19,'Bearing schedule'!AC21,'Bearing schedule'!AC23,'Bearing schedule'!AC25,'Bearing schedule'!AC27,'Bearing schedule'!AC29)&gt;0,MIN('Bearing schedule'!AC19,'Bearing schedule'!AC21,'Bearing schedule'!AC23,'Bearing schedule'!AC25,'Bearing schedule'!AC27,'Bearing schedule'!AC29)&lt;0)),
AND('Bearing schedule'!AC44="GG Trans.",OR(MAX('Bearing schedule'!AC20,'Bearing schedule'!AC22,'Bearing schedule'!AC24,'Bearing schedule'!AC26,'Bearing schedule'!AC28,'Bearing schedule'!AC30)&gt;0,MIN('Bearing schedule'!AC20,'Bearing schedule'!AC22,'Bearing schedule'!AC24,'Bearing schedule'!AC26,'Bearing schedule'!AC28,'Bearing schedule'!AC30)&lt;0))
)),"ERROR","")</f>
        <v/>
      </c>
      <c r="AE46" s="40" t="str">
        <f>IF(AND(NOT(ISBLANK('Bearing schedule'!AD5)),OR(
'Bearing schedule'!AD44="GG ERROR",
OR(ISNUMBER(SEARCH("\",'Bearing schedule'!AD5)),ISNUMBER(SEARCH("/",'Bearing schedule'!AD5)),ISNUMBER(SEARCH("[",'Bearing schedule'!AD5)),ISNUMBER(SEARCH("]",'Bearing schedule'!AD5))),
NOT('Bearing schedule'!AD11&gt;0),
NOT('Bearing schedule'!AD7&gt;0),
AND(NOT(Standard="EN"),NOT('Bearing schedule'!AD6&gt;0)),
COUNTIF(Positions,'Bearing schedule'!AD5)&lt;&gt;1,
AND('Bearing schedule'!AD3="GL",OR('Bearing schedule'!AD9&lt;&gt;0,'Bearing schedule'!AD10&lt;&gt;0,'Bearing schedule'!AD13&lt;&gt;0,'Bearing schedule'!AD14&lt;&gt;0,'Bearing schedule'!AD17&lt;&gt;0,'Bearing schedule'!AD18&lt;&gt;0)),
AND('Bearing schedule'!AD3="FX",OR(MAX('Bearing schedule'!AD19:AD30)&lt;&gt;0,MIN('Bearing schedule'!AD19:AD30)&lt;&gt;0,AND('Bearing schedule'!AD13=0,'Bearing schedule'!AD14=0))),
OR(MAX('Bearing schedule'!AD32:AD37)&gt;0.05,MIN('Bearing schedule'!AD32:AD37)&lt;0),
AND('Bearing schedule'!AD44="GG Long.",OR(MAX('Bearing schedule'!AD19,'Bearing schedule'!AD21,'Bearing schedule'!AD23,'Bearing schedule'!AD25,'Bearing schedule'!AD27,'Bearing schedule'!AD29)&gt;0,MIN('Bearing schedule'!AD19,'Bearing schedule'!AD21,'Bearing schedule'!AD23,'Bearing schedule'!AD25,'Bearing schedule'!AD27,'Bearing schedule'!AD29)&lt;0)),
AND('Bearing schedule'!AD44="GG Trans.",OR(MAX('Bearing schedule'!AD20,'Bearing schedule'!AD22,'Bearing schedule'!AD24,'Bearing schedule'!AD26,'Bearing schedule'!AD28,'Bearing schedule'!AD30)&gt;0,MIN('Bearing schedule'!AD20,'Bearing schedule'!AD22,'Bearing schedule'!AD24,'Bearing schedule'!AD26,'Bearing schedule'!AD28,'Bearing schedule'!AD30)&lt;0))
)),"ERROR","")</f>
        <v/>
      </c>
      <c r="AF46" s="40" t="str">
        <f>IF(AND(NOT(ISBLANK('Bearing schedule'!AE5)),OR(
'Bearing schedule'!AE44="GG ERROR",
OR(ISNUMBER(SEARCH("\",'Bearing schedule'!AE5)),ISNUMBER(SEARCH("/",'Bearing schedule'!AE5)),ISNUMBER(SEARCH("[",'Bearing schedule'!AE5)),ISNUMBER(SEARCH("]",'Bearing schedule'!AE5))),
NOT('Bearing schedule'!AE11&gt;0),
NOT('Bearing schedule'!AE7&gt;0),
AND(NOT(Standard="EN"),NOT('Bearing schedule'!AE6&gt;0)),
COUNTIF(Positions,'Bearing schedule'!AE5)&lt;&gt;1,
AND('Bearing schedule'!AE3="GL",OR('Bearing schedule'!AE9&lt;&gt;0,'Bearing schedule'!AE10&lt;&gt;0,'Bearing schedule'!AE13&lt;&gt;0,'Bearing schedule'!AE14&lt;&gt;0,'Bearing schedule'!AE17&lt;&gt;0,'Bearing schedule'!AE18&lt;&gt;0)),
AND('Bearing schedule'!AE3="FX",OR(MAX('Bearing schedule'!AE19:AE30)&lt;&gt;0,MIN('Bearing schedule'!AE19:AE30)&lt;&gt;0,AND('Bearing schedule'!AE13=0,'Bearing schedule'!AE14=0))),
OR(MAX('Bearing schedule'!AE32:AE37)&gt;0.05,MIN('Bearing schedule'!AE32:AE37)&lt;0),
AND('Bearing schedule'!AE44="GG Long.",OR(MAX('Bearing schedule'!AE19,'Bearing schedule'!AE21,'Bearing schedule'!AE23,'Bearing schedule'!AE25,'Bearing schedule'!AE27,'Bearing schedule'!AE29)&gt;0,MIN('Bearing schedule'!AE19,'Bearing schedule'!AE21,'Bearing schedule'!AE23,'Bearing schedule'!AE25,'Bearing schedule'!AE27,'Bearing schedule'!AE29)&lt;0)),
AND('Bearing schedule'!AE44="GG Trans.",OR(MAX('Bearing schedule'!AE20,'Bearing schedule'!AE22,'Bearing schedule'!AE24,'Bearing schedule'!AE26,'Bearing schedule'!AE28,'Bearing schedule'!AE30)&gt;0,MIN('Bearing schedule'!AE20,'Bearing schedule'!AE22,'Bearing schedule'!AE24,'Bearing schedule'!AE26,'Bearing schedule'!AE28,'Bearing schedule'!AE30)&lt;0))
)),"ERROR","")</f>
        <v/>
      </c>
      <c r="AG46" s="40" t="str">
        <f>IF(AND(NOT(ISBLANK('Bearing schedule'!AF5)),OR(
'Bearing schedule'!AF44="GG ERROR",
OR(ISNUMBER(SEARCH("\",'Bearing schedule'!AF5)),ISNUMBER(SEARCH("/",'Bearing schedule'!AF5)),ISNUMBER(SEARCH("[",'Bearing schedule'!AF5)),ISNUMBER(SEARCH("]",'Bearing schedule'!AF5))),
NOT('Bearing schedule'!AF11&gt;0),
NOT('Bearing schedule'!AF7&gt;0),
AND(NOT(Standard="EN"),NOT('Bearing schedule'!AF6&gt;0)),
COUNTIF(Positions,'Bearing schedule'!AF5)&lt;&gt;1,
AND('Bearing schedule'!AF3="GL",OR('Bearing schedule'!AF9&lt;&gt;0,'Bearing schedule'!AF10&lt;&gt;0,'Bearing schedule'!AF13&lt;&gt;0,'Bearing schedule'!AF14&lt;&gt;0,'Bearing schedule'!AF17&lt;&gt;0,'Bearing schedule'!AF18&lt;&gt;0)),
AND('Bearing schedule'!AF3="FX",OR(MAX('Bearing schedule'!AF19:AF30)&lt;&gt;0,MIN('Bearing schedule'!AF19:AF30)&lt;&gt;0,AND('Bearing schedule'!AF13=0,'Bearing schedule'!AF14=0))),
OR(MAX('Bearing schedule'!AF32:AF37)&gt;0.05,MIN('Bearing schedule'!AF32:AF37)&lt;0),
AND('Bearing schedule'!AF44="GG Long.",OR(MAX('Bearing schedule'!AF19,'Bearing schedule'!AF21,'Bearing schedule'!AF23,'Bearing schedule'!AF25,'Bearing schedule'!AF27,'Bearing schedule'!AF29)&gt;0,MIN('Bearing schedule'!AF19,'Bearing schedule'!AF21,'Bearing schedule'!AF23,'Bearing schedule'!AF25,'Bearing schedule'!AF27,'Bearing schedule'!AF29)&lt;0)),
AND('Bearing schedule'!AF44="GG Trans.",OR(MAX('Bearing schedule'!AF20,'Bearing schedule'!AF22,'Bearing schedule'!AF24,'Bearing schedule'!AF26,'Bearing schedule'!AF28,'Bearing schedule'!AF30)&gt;0,MIN('Bearing schedule'!AF20,'Bearing schedule'!AF22,'Bearing schedule'!AF24,'Bearing schedule'!AF26,'Bearing schedule'!AF28,'Bearing schedule'!AF30)&lt;0))
)),"ERROR","")</f>
        <v/>
      </c>
      <c r="AH46" s="40" t="str">
        <f>IF(AND(NOT(ISBLANK('Bearing schedule'!AG5)),OR(
'Bearing schedule'!AG44="GG ERROR",
OR(ISNUMBER(SEARCH("\",'Bearing schedule'!AG5)),ISNUMBER(SEARCH("/",'Bearing schedule'!AG5)),ISNUMBER(SEARCH("[",'Bearing schedule'!AG5)),ISNUMBER(SEARCH("]",'Bearing schedule'!AG5))),
NOT('Bearing schedule'!AG11&gt;0),
NOT('Bearing schedule'!AG7&gt;0),
AND(NOT(Standard="EN"),NOT('Bearing schedule'!AG6&gt;0)),
COUNTIF(Positions,'Bearing schedule'!AG5)&lt;&gt;1,
AND('Bearing schedule'!AG3="GL",OR('Bearing schedule'!AG9&lt;&gt;0,'Bearing schedule'!AG10&lt;&gt;0,'Bearing schedule'!AG13&lt;&gt;0,'Bearing schedule'!AG14&lt;&gt;0,'Bearing schedule'!AG17&lt;&gt;0,'Bearing schedule'!AG18&lt;&gt;0)),
AND('Bearing schedule'!AG3="FX",OR(MAX('Bearing schedule'!AG19:AG30)&lt;&gt;0,MIN('Bearing schedule'!AG19:AG30)&lt;&gt;0,AND('Bearing schedule'!AG13=0,'Bearing schedule'!AG14=0))),
OR(MAX('Bearing schedule'!AG32:AG37)&gt;0.05,MIN('Bearing schedule'!AG32:AG37)&lt;0),
AND('Bearing schedule'!AG44="GG Long.",OR(MAX('Bearing schedule'!AG19,'Bearing schedule'!AG21,'Bearing schedule'!AG23,'Bearing schedule'!AG25,'Bearing schedule'!AG27,'Bearing schedule'!AG29)&gt;0,MIN('Bearing schedule'!AG19,'Bearing schedule'!AG21,'Bearing schedule'!AG23,'Bearing schedule'!AG25,'Bearing schedule'!AG27,'Bearing schedule'!AG29)&lt;0)),
AND('Bearing schedule'!AG44="GG Trans.",OR(MAX('Bearing schedule'!AG20,'Bearing schedule'!AG22,'Bearing schedule'!AG24,'Bearing schedule'!AG26,'Bearing schedule'!AG28,'Bearing schedule'!AG30)&gt;0,MIN('Bearing schedule'!AG20,'Bearing schedule'!AG22,'Bearing schedule'!AG24,'Bearing schedule'!AG26,'Bearing schedule'!AG28,'Bearing schedule'!AG30)&lt;0))
)),"ERROR","")</f>
        <v/>
      </c>
      <c r="AI46" s="40" t="str">
        <f>IF(AND(NOT(ISBLANK('Bearing schedule'!AH5)),OR(
'Bearing schedule'!AH44="GG ERROR",
OR(ISNUMBER(SEARCH("\",'Bearing schedule'!AH5)),ISNUMBER(SEARCH("/",'Bearing schedule'!AH5)),ISNUMBER(SEARCH("[",'Bearing schedule'!AH5)),ISNUMBER(SEARCH("]",'Bearing schedule'!AH5))),
NOT('Bearing schedule'!AH11&gt;0),
NOT('Bearing schedule'!AH7&gt;0),
AND(NOT(Standard="EN"),NOT('Bearing schedule'!AH6&gt;0)),
COUNTIF(Positions,'Bearing schedule'!AH5)&lt;&gt;1,
AND('Bearing schedule'!AH3="GL",OR('Bearing schedule'!AH9&lt;&gt;0,'Bearing schedule'!AH10&lt;&gt;0,'Bearing schedule'!AH13&lt;&gt;0,'Bearing schedule'!AH14&lt;&gt;0,'Bearing schedule'!AH17&lt;&gt;0,'Bearing schedule'!AH18&lt;&gt;0)),
AND('Bearing schedule'!AH3="FX",OR(MAX('Bearing schedule'!AH19:AH30)&lt;&gt;0,MIN('Bearing schedule'!AH19:AH30)&lt;&gt;0,AND('Bearing schedule'!AH13=0,'Bearing schedule'!AH14=0))),
OR(MAX('Bearing schedule'!AH32:AH37)&gt;0.05,MIN('Bearing schedule'!AH32:AH37)&lt;0),
AND('Bearing schedule'!AH44="GG Long.",OR(MAX('Bearing schedule'!AH19,'Bearing schedule'!AH21,'Bearing schedule'!AH23,'Bearing schedule'!AH25,'Bearing schedule'!AH27,'Bearing schedule'!AH29)&gt;0,MIN('Bearing schedule'!AH19,'Bearing schedule'!AH21,'Bearing schedule'!AH23,'Bearing schedule'!AH25,'Bearing schedule'!AH27,'Bearing schedule'!AH29)&lt;0)),
AND('Bearing schedule'!AH44="GG Trans.",OR(MAX('Bearing schedule'!AH20,'Bearing schedule'!AH22,'Bearing schedule'!AH24,'Bearing schedule'!AH26,'Bearing schedule'!AH28,'Bearing schedule'!AH30)&gt;0,MIN('Bearing schedule'!AH20,'Bearing schedule'!AH22,'Bearing schedule'!AH24,'Bearing schedule'!AH26,'Bearing schedule'!AH28,'Bearing schedule'!AH30)&lt;0))
)),"ERROR","")</f>
        <v/>
      </c>
      <c r="AJ46" s="40" t="str">
        <f>IF(AND(NOT(ISBLANK('Bearing schedule'!AI5)),OR(
'Bearing schedule'!AI44="GG ERROR",
OR(ISNUMBER(SEARCH("\",'Bearing schedule'!AI5)),ISNUMBER(SEARCH("/",'Bearing schedule'!AI5)),ISNUMBER(SEARCH("[",'Bearing schedule'!AI5)),ISNUMBER(SEARCH("]",'Bearing schedule'!AI5))),
NOT('Bearing schedule'!AI11&gt;0),
NOT('Bearing schedule'!AI7&gt;0),
AND(NOT(Standard="EN"),NOT('Bearing schedule'!AI6&gt;0)),
COUNTIF(Positions,'Bearing schedule'!AI5)&lt;&gt;1,
AND('Bearing schedule'!AI3="GL",OR('Bearing schedule'!AI9&lt;&gt;0,'Bearing schedule'!AI10&lt;&gt;0,'Bearing schedule'!AI13&lt;&gt;0,'Bearing schedule'!AI14&lt;&gt;0,'Bearing schedule'!AI17&lt;&gt;0,'Bearing schedule'!AI18&lt;&gt;0)),
AND('Bearing schedule'!AI3="FX",OR(MAX('Bearing schedule'!AI19:AI30)&lt;&gt;0,MIN('Bearing schedule'!AI19:AI30)&lt;&gt;0,AND('Bearing schedule'!AI13=0,'Bearing schedule'!AI14=0))),
OR(MAX('Bearing schedule'!AI32:AI37)&gt;0.05,MIN('Bearing schedule'!AI32:AI37)&lt;0),
AND('Bearing schedule'!AI44="GG Long.",OR(MAX('Bearing schedule'!AI19,'Bearing schedule'!AI21,'Bearing schedule'!AI23,'Bearing schedule'!AI25,'Bearing schedule'!AI27,'Bearing schedule'!AI29)&gt;0,MIN('Bearing schedule'!AI19,'Bearing schedule'!AI21,'Bearing schedule'!AI23,'Bearing schedule'!AI25,'Bearing schedule'!AI27,'Bearing schedule'!AI29)&lt;0)),
AND('Bearing schedule'!AI44="GG Trans.",OR(MAX('Bearing schedule'!AI20,'Bearing schedule'!AI22,'Bearing schedule'!AI24,'Bearing schedule'!AI26,'Bearing schedule'!AI28,'Bearing schedule'!AI30)&gt;0,MIN('Bearing schedule'!AI20,'Bearing schedule'!AI22,'Bearing schedule'!AI24,'Bearing schedule'!AI26,'Bearing schedule'!AI28,'Bearing schedule'!AI30)&lt;0))
)),"ERROR","")</f>
        <v/>
      </c>
      <c r="AK46" s="40" t="str">
        <f>IF(AND(NOT(ISBLANK('Bearing schedule'!AJ5)),OR(
'Bearing schedule'!AJ44="GG ERROR",
OR(ISNUMBER(SEARCH("\",'Bearing schedule'!AJ5)),ISNUMBER(SEARCH("/",'Bearing schedule'!AJ5)),ISNUMBER(SEARCH("[",'Bearing schedule'!AJ5)),ISNUMBER(SEARCH("]",'Bearing schedule'!AJ5))),
NOT('Bearing schedule'!AJ11&gt;0),
NOT('Bearing schedule'!AJ7&gt;0),
AND(NOT(Standard="EN"),NOT('Bearing schedule'!AJ6&gt;0)),
COUNTIF(Positions,'Bearing schedule'!AJ5)&lt;&gt;1,
AND('Bearing schedule'!AJ3="GL",OR('Bearing schedule'!AJ9&lt;&gt;0,'Bearing schedule'!AJ10&lt;&gt;0,'Bearing schedule'!AJ13&lt;&gt;0,'Bearing schedule'!AJ14&lt;&gt;0,'Bearing schedule'!AJ17&lt;&gt;0,'Bearing schedule'!AJ18&lt;&gt;0)),
AND('Bearing schedule'!AJ3="FX",OR(MAX('Bearing schedule'!AJ19:AJ30)&lt;&gt;0,MIN('Bearing schedule'!AJ19:AJ30)&lt;&gt;0,AND('Bearing schedule'!AJ13=0,'Bearing schedule'!AJ14=0))),
OR(MAX('Bearing schedule'!AJ32:AJ37)&gt;0.05,MIN('Bearing schedule'!AJ32:AJ37)&lt;0),
AND('Bearing schedule'!AJ44="GG Long.",OR(MAX('Bearing schedule'!AJ19,'Bearing schedule'!AJ21,'Bearing schedule'!AJ23,'Bearing schedule'!AJ25,'Bearing schedule'!AJ27,'Bearing schedule'!AJ29)&gt;0,MIN('Bearing schedule'!AJ19,'Bearing schedule'!AJ21,'Bearing schedule'!AJ23,'Bearing schedule'!AJ25,'Bearing schedule'!AJ27,'Bearing schedule'!AJ29)&lt;0)),
AND('Bearing schedule'!AJ44="GG Trans.",OR(MAX('Bearing schedule'!AJ20,'Bearing schedule'!AJ22,'Bearing schedule'!AJ24,'Bearing schedule'!AJ26,'Bearing schedule'!AJ28,'Bearing schedule'!AJ30)&gt;0,MIN('Bearing schedule'!AJ20,'Bearing schedule'!AJ22,'Bearing schedule'!AJ24,'Bearing schedule'!AJ26,'Bearing schedule'!AJ28,'Bearing schedule'!AJ30)&lt;0))
)),"ERROR","")</f>
        <v/>
      </c>
      <c r="AL46" s="40" t="str">
        <f>IF(AND(NOT(ISBLANK('Bearing schedule'!AK5)),OR(
'Bearing schedule'!AK44="GG ERROR",
OR(ISNUMBER(SEARCH("\",'Bearing schedule'!AK5)),ISNUMBER(SEARCH("/",'Bearing schedule'!AK5)),ISNUMBER(SEARCH("[",'Bearing schedule'!AK5)),ISNUMBER(SEARCH("]",'Bearing schedule'!AK5))),
NOT('Bearing schedule'!AK11&gt;0),
NOT('Bearing schedule'!AK7&gt;0),
AND(NOT(Standard="EN"),NOT('Bearing schedule'!AK6&gt;0)),
COUNTIF(Positions,'Bearing schedule'!AK5)&lt;&gt;1,
AND('Bearing schedule'!AK3="GL",OR('Bearing schedule'!AK9&lt;&gt;0,'Bearing schedule'!AK10&lt;&gt;0,'Bearing schedule'!AK13&lt;&gt;0,'Bearing schedule'!AK14&lt;&gt;0,'Bearing schedule'!AK17&lt;&gt;0,'Bearing schedule'!AK18&lt;&gt;0)),
AND('Bearing schedule'!AK3="FX",OR(MAX('Bearing schedule'!AK19:AK30)&lt;&gt;0,MIN('Bearing schedule'!AK19:AK30)&lt;&gt;0,AND('Bearing schedule'!AK13=0,'Bearing schedule'!AK14=0))),
OR(MAX('Bearing schedule'!AK32:AK37)&gt;0.05,MIN('Bearing schedule'!AK32:AK37)&lt;0),
AND('Bearing schedule'!AK44="GG Long.",OR(MAX('Bearing schedule'!AK19,'Bearing schedule'!AK21,'Bearing schedule'!AK23,'Bearing schedule'!AK25,'Bearing schedule'!AK27,'Bearing schedule'!AK29)&gt;0,MIN('Bearing schedule'!AK19,'Bearing schedule'!AK21,'Bearing schedule'!AK23,'Bearing schedule'!AK25,'Bearing schedule'!AK27,'Bearing schedule'!AK29)&lt;0)),
AND('Bearing schedule'!AK44="GG Trans.",OR(MAX('Bearing schedule'!AK20,'Bearing schedule'!AK22,'Bearing schedule'!AK24,'Bearing schedule'!AK26,'Bearing schedule'!AK28,'Bearing schedule'!AK30)&gt;0,MIN('Bearing schedule'!AK20,'Bearing schedule'!AK22,'Bearing schedule'!AK24,'Bearing schedule'!AK26,'Bearing schedule'!AK28,'Bearing schedule'!AK30)&lt;0))
)),"ERROR","")</f>
        <v/>
      </c>
      <c r="AM46" s="40" t="str">
        <f>IF(AND(NOT(ISBLANK('Bearing schedule'!AL5)),OR(
'Bearing schedule'!AL44="GG ERROR",
OR(ISNUMBER(SEARCH("\",'Bearing schedule'!AL5)),ISNUMBER(SEARCH("/",'Bearing schedule'!AL5)),ISNUMBER(SEARCH("[",'Bearing schedule'!AL5)),ISNUMBER(SEARCH("]",'Bearing schedule'!AL5))),
NOT('Bearing schedule'!AL11&gt;0),
NOT('Bearing schedule'!AL7&gt;0),
AND(NOT(Standard="EN"),NOT('Bearing schedule'!AL6&gt;0)),
COUNTIF(Positions,'Bearing schedule'!AL5)&lt;&gt;1,
AND('Bearing schedule'!AL3="GL",OR('Bearing schedule'!AL9&lt;&gt;0,'Bearing schedule'!AL10&lt;&gt;0,'Bearing schedule'!AL13&lt;&gt;0,'Bearing schedule'!AL14&lt;&gt;0,'Bearing schedule'!AL17&lt;&gt;0,'Bearing schedule'!AL18&lt;&gt;0)),
AND('Bearing schedule'!AL3="FX",OR(MAX('Bearing schedule'!AL19:AL30)&lt;&gt;0,MIN('Bearing schedule'!AL19:AL30)&lt;&gt;0,AND('Bearing schedule'!AL13=0,'Bearing schedule'!AL14=0))),
OR(MAX('Bearing schedule'!AL32:AL37)&gt;0.05,MIN('Bearing schedule'!AL32:AL37)&lt;0),
AND('Bearing schedule'!AL44="GG Long.",OR(MAX('Bearing schedule'!AL19,'Bearing schedule'!AL21,'Bearing schedule'!AL23,'Bearing schedule'!AL25,'Bearing schedule'!AL27,'Bearing schedule'!AL29)&gt;0,MIN('Bearing schedule'!AL19,'Bearing schedule'!AL21,'Bearing schedule'!AL23,'Bearing schedule'!AL25,'Bearing schedule'!AL27,'Bearing schedule'!AL29)&lt;0)),
AND('Bearing schedule'!AL44="GG Trans.",OR(MAX('Bearing schedule'!AL20,'Bearing schedule'!AL22,'Bearing schedule'!AL24,'Bearing schedule'!AL26,'Bearing schedule'!AL28,'Bearing schedule'!AL30)&gt;0,MIN('Bearing schedule'!AL20,'Bearing schedule'!AL22,'Bearing schedule'!AL24,'Bearing schedule'!AL26,'Bearing schedule'!AL28,'Bearing schedule'!AL30)&lt;0))
)),"ERROR","")</f>
        <v/>
      </c>
      <c r="AN46" s="40" t="str">
        <f>IF(AND(NOT(ISBLANK('Bearing schedule'!AM5)),OR(
'Bearing schedule'!AM44="GG ERROR",
OR(ISNUMBER(SEARCH("\",'Bearing schedule'!AM5)),ISNUMBER(SEARCH("/",'Bearing schedule'!AM5)),ISNUMBER(SEARCH("[",'Bearing schedule'!AM5)),ISNUMBER(SEARCH("]",'Bearing schedule'!AM5))),
NOT('Bearing schedule'!AM11&gt;0),
NOT('Bearing schedule'!AM7&gt;0),
AND(NOT(Standard="EN"),NOT('Bearing schedule'!AM6&gt;0)),
COUNTIF(Positions,'Bearing schedule'!AM5)&lt;&gt;1,
AND('Bearing schedule'!AM3="GL",OR('Bearing schedule'!AM9&lt;&gt;0,'Bearing schedule'!AM10&lt;&gt;0,'Bearing schedule'!AM13&lt;&gt;0,'Bearing schedule'!AM14&lt;&gt;0,'Bearing schedule'!AM17&lt;&gt;0,'Bearing schedule'!AM18&lt;&gt;0)),
AND('Bearing schedule'!AM3="FX",OR(MAX('Bearing schedule'!AM19:AM30)&lt;&gt;0,MIN('Bearing schedule'!AM19:AM30)&lt;&gt;0,AND('Bearing schedule'!AM13=0,'Bearing schedule'!AM14=0))),
OR(MAX('Bearing schedule'!AM32:AM37)&gt;0.05,MIN('Bearing schedule'!AM32:AM37)&lt;0),
AND('Bearing schedule'!AM44="GG Long.",OR(MAX('Bearing schedule'!AM19,'Bearing schedule'!AM21,'Bearing schedule'!AM23,'Bearing schedule'!AM25,'Bearing schedule'!AM27,'Bearing schedule'!AM29)&gt;0,MIN('Bearing schedule'!AM19,'Bearing schedule'!AM21,'Bearing schedule'!AM23,'Bearing schedule'!AM25,'Bearing schedule'!AM27,'Bearing schedule'!AM29)&lt;0)),
AND('Bearing schedule'!AM44="GG Trans.",OR(MAX('Bearing schedule'!AM20,'Bearing schedule'!AM22,'Bearing schedule'!AM24,'Bearing schedule'!AM26,'Bearing schedule'!AM28,'Bearing schedule'!AM30)&gt;0,MIN('Bearing schedule'!AM20,'Bearing schedule'!AM22,'Bearing schedule'!AM24,'Bearing schedule'!AM26,'Bearing schedule'!AM28,'Bearing schedule'!AM30)&lt;0))
)),"ERROR","")</f>
        <v/>
      </c>
      <c r="AO46" s="40" t="str">
        <f>IF(AND(NOT(ISBLANK('Bearing schedule'!AN5)),OR(
'Bearing schedule'!AN44="GG ERROR",
OR(ISNUMBER(SEARCH("\",'Bearing schedule'!AN5)),ISNUMBER(SEARCH("/",'Bearing schedule'!AN5)),ISNUMBER(SEARCH("[",'Bearing schedule'!AN5)),ISNUMBER(SEARCH("]",'Bearing schedule'!AN5))),
NOT('Bearing schedule'!AN11&gt;0),
NOT('Bearing schedule'!AN7&gt;0),
AND(NOT(Standard="EN"),NOT('Bearing schedule'!AN6&gt;0)),
COUNTIF(Positions,'Bearing schedule'!AN5)&lt;&gt;1,
AND('Bearing schedule'!AN3="GL",OR('Bearing schedule'!AN9&lt;&gt;0,'Bearing schedule'!AN10&lt;&gt;0,'Bearing schedule'!AN13&lt;&gt;0,'Bearing schedule'!AN14&lt;&gt;0,'Bearing schedule'!AN17&lt;&gt;0,'Bearing schedule'!AN18&lt;&gt;0)),
AND('Bearing schedule'!AN3="FX",OR(MAX('Bearing schedule'!AN19:AN30)&lt;&gt;0,MIN('Bearing schedule'!AN19:AN30)&lt;&gt;0,AND('Bearing schedule'!AN13=0,'Bearing schedule'!AN14=0))),
OR(MAX('Bearing schedule'!AN32:AN37)&gt;0.05,MIN('Bearing schedule'!AN32:AN37)&lt;0),
AND('Bearing schedule'!AN44="GG Long.",OR(MAX('Bearing schedule'!AN19,'Bearing schedule'!AN21,'Bearing schedule'!AN23,'Bearing schedule'!AN25,'Bearing schedule'!AN27,'Bearing schedule'!AN29)&gt;0,MIN('Bearing schedule'!AN19,'Bearing schedule'!AN21,'Bearing schedule'!AN23,'Bearing schedule'!AN25,'Bearing schedule'!AN27,'Bearing schedule'!AN29)&lt;0)),
AND('Bearing schedule'!AN44="GG Trans.",OR(MAX('Bearing schedule'!AN20,'Bearing schedule'!AN22,'Bearing schedule'!AN24,'Bearing schedule'!AN26,'Bearing schedule'!AN28,'Bearing schedule'!AN30)&gt;0,MIN('Bearing schedule'!AN20,'Bearing schedule'!AN22,'Bearing schedule'!AN24,'Bearing schedule'!AN26,'Bearing schedule'!AN28,'Bearing schedule'!AN30)&lt;0))
)),"ERROR","")</f>
        <v/>
      </c>
      <c r="AP46" s="40" t="str">
        <f>IF(AND(NOT(ISBLANK('Bearing schedule'!AO5)),OR(
'Bearing schedule'!AO44="GG ERROR",
OR(ISNUMBER(SEARCH("\",'Bearing schedule'!AO5)),ISNUMBER(SEARCH("/",'Bearing schedule'!AO5)),ISNUMBER(SEARCH("[",'Bearing schedule'!AO5)),ISNUMBER(SEARCH("]",'Bearing schedule'!AO5))),
NOT('Bearing schedule'!AO11&gt;0),
NOT('Bearing schedule'!AO7&gt;0),
AND(NOT(Standard="EN"),NOT('Bearing schedule'!AO6&gt;0)),
COUNTIF(Positions,'Bearing schedule'!AO5)&lt;&gt;1,
AND('Bearing schedule'!AO3="GL",OR('Bearing schedule'!AO9&lt;&gt;0,'Bearing schedule'!AO10&lt;&gt;0,'Bearing schedule'!AO13&lt;&gt;0,'Bearing schedule'!AO14&lt;&gt;0,'Bearing schedule'!AO17&lt;&gt;0,'Bearing schedule'!AO18&lt;&gt;0)),
AND('Bearing schedule'!AO3="FX",OR(MAX('Bearing schedule'!AO19:AO30)&lt;&gt;0,MIN('Bearing schedule'!AO19:AO30)&lt;&gt;0,AND('Bearing schedule'!AO13=0,'Bearing schedule'!AO14=0))),
OR(MAX('Bearing schedule'!AO32:AO37)&gt;0.05,MIN('Bearing schedule'!AO32:AO37)&lt;0),
AND('Bearing schedule'!AO44="GG Long.",OR(MAX('Bearing schedule'!AO19,'Bearing schedule'!AO21,'Bearing schedule'!AO23,'Bearing schedule'!AO25,'Bearing schedule'!AO27,'Bearing schedule'!AO29)&gt;0,MIN('Bearing schedule'!AO19,'Bearing schedule'!AO21,'Bearing schedule'!AO23,'Bearing schedule'!AO25,'Bearing schedule'!AO27,'Bearing schedule'!AO29)&lt;0)),
AND('Bearing schedule'!AO44="GG Trans.",OR(MAX('Bearing schedule'!AO20,'Bearing schedule'!AO22,'Bearing schedule'!AO24,'Bearing schedule'!AO26,'Bearing schedule'!AO28,'Bearing schedule'!AO30)&gt;0,MIN('Bearing schedule'!AO20,'Bearing schedule'!AO22,'Bearing schedule'!AO24,'Bearing schedule'!AO26,'Bearing schedule'!AO28,'Bearing schedule'!AO30)&lt;0))
)),"ERROR","")</f>
        <v/>
      </c>
      <c r="AQ46" s="40" t="str">
        <f>IF(AND(NOT(ISBLANK('Bearing schedule'!AP5)),OR(
'Bearing schedule'!AP44="GG ERROR",
OR(ISNUMBER(SEARCH("\",'Bearing schedule'!AP5)),ISNUMBER(SEARCH("/",'Bearing schedule'!AP5)),ISNUMBER(SEARCH("[",'Bearing schedule'!AP5)),ISNUMBER(SEARCH("]",'Bearing schedule'!AP5))),
NOT('Bearing schedule'!AP11&gt;0),
NOT('Bearing schedule'!AP7&gt;0),
AND(NOT(Standard="EN"),NOT('Bearing schedule'!AP6&gt;0)),
COUNTIF(Positions,'Bearing schedule'!AP5)&lt;&gt;1,
AND('Bearing schedule'!AP3="GL",OR('Bearing schedule'!AP9&lt;&gt;0,'Bearing schedule'!AP10&lt;&gt;0,'Bearing schedule'!AP13&lt;&gt;0,'Bearing schedule'!AP14&lt;&gt;0,'Bearing schedule'!AP17&lt;&gt;0,'Bearing schedule'!AP18&lt;&gt;0)),
AND('Bearing schedule'!AP3="FX",OR(MAX('Bearing schedule'!AP19:AP30)&lt;&gt;0,MIN('Bearing schedule'!AP19:AP30)&lt;&gt;0,AND('Bearing schedule'!AP13=0,'Bearing schedule'!AP14=0))),
OR(MAX('Bearing schedule'!AP32:AP37)&gt;0.05,MIN('Bearing schedule'!AP32:AP37)&lt;0),
AND('Bearing schedule'!AP44="GG Long.",OR(MAX('Bearing schedule'!AP19,'Bearing schedule'!AP21,'Bearing schedule'!AP23,'Bearing schedule'!AP25,'Bearing schedule'!AP27,'Bearing schedule'!AP29)&gt;0,MIN('Bearing schedule'!AP19,'Bearing schedule'!AP21,'Bearing schedule'!AP23,'Bearing schedule'!AP25,'Bearing schedule'!AP27,'Bearing schedule'!AP29)&lt;0)),
AND('Bearing schedule'!AP44="GG Trans.",OR(MAX('Bearing schedule'!AP20,'Bearing schedule'!AP22,'Bearing schedule'!AP24,'Bearing schedule'!AP26,'Bearing schedule'!AP28,'Bearing schedule'!AP30)&gt;0,MIN('Bearing schedule'!AP20,'Bearing schedule'!AP22,'Bearing schedule'!AP24,'Bearing schedule'!AP26,'Bearing schedule'!AP28,'Bearing schedule'!AP30)&lt;0))
)),"ERROR","")</f>
        <v/>
      </c>
      <c r="AR46" s="40" t="str">
        <f>IF(AND(NOT(ISBLANK('Bearing schedule'!AQ5)),OR(
'Bearing schedule'!AQ44="GG ERROR",
OR(ISNUMBER(SEARCH("\",'Bearing schedule'!AQ5)),ISNUMBER(SEARCH("/",'Bearing schedule'!AQ5)),ISNUMBER(SEARCH("[",'Bearing schedule'!AQ5)),ISNUMBER(SEARCH("]",'Bearing schedule'!AQ5))),
NOT('Bearing schedule'!AQ11&gt;0),
NOT('Bearing schedule'!AQ7&gt;0),
AND(NOT(Standard="EN"),NOT('Bearing schedule'!AQ6&gt;0)),
COUNTIF(Positions,'Bearing schedule'!AQ5)&lt;&gt;1,
AND('Bearing schedule'!AQ3="GL",OR('Bearing schedule'!AQ9&lt;&gt;0,'Bearing schedule'!AQ10&lt;&gt;0,'Bearing schedule'!AQ13&lt;&gt;0,'Bearing schedule'!AQ14&lt;&gt;0,'Bearing schedule'!AQ17&lt;&gt;0,'Bearing schedule'!AQ18&lt;&gt;0)),
AND('Bearing schedule'!AQ3="FX",OR(MAX('Bearing schedule'!AQ19:AQ30)&lt;&gt;0,MIN('Bearing schedule'!AQ19:AQ30)&lt;&gt;0,AND('Bearing schedule'!AQ13=0,'Bearing schedule'!AQ14=0))),
OR(MAX('Bearing schedule'!AQ32:AQ37)&gt;0.05,MIN('Bearing schedule'!AQ32:AQ37)&lt;0),
AND('Bearing schedule'!AQ44="GG Long.",OR(MAX('Bearing schedule'!AQ19,'Bearing schedule'!AQ21,'Bearing schedule'!AQ23,'Bearing schedule'!AQ25,'Bearing schedule'!AQ27,'Bearing schedule'!AQ29)&gt;0,MIN('Bearing schedule'!AQ19,'Bearing schedule'!AQ21,'Bearing schedule'!AQ23,'Bearing schedule'!AQ25,'Bearing schedule'!AQ27,'Bearing schedule'!AQ29)&lt;0)),
AND('Bearing schedule'!AQ44="GG Trans.",OR(MAX('Bearing schedule'!AQ20,'Bearing schedule'!AQ22,'Bearing schedule'!AQ24,'Bearing schedule'!AQ26,'Bearing schedule'!AQ28,'Bearing schedule'!AQ30)&gt;0,MIN('Bearing schedule'!AQ20,'Bearing schedule'!AQ22,'Bearing schedule'!AQ24,'Bearing schedule'!AQ26,'Bearing schedule'!AQ28,'Bearing schedule'!AQ30)&lt;0))
)),"ERROR","")</f>
        <v/>
      </c>
      <c r="AS46" s="40" t="str">
        <f>IF(AND(NOT(ISBLANK('Bearing schedule'!AR5)),OR(
'Bearing schedule'!AR44="GG ERROR",
OR(ISNUMBER(SEARCH("\",'Bearing schedule'!AR5)),ISNUMBER(SEARCH("/",'Bearing schedule'!AR5)),ISNUMBER(SEARCH("[",'Bearing schedule'!AR5)),ISNUMBER(SEARCH("]",'Bearing schedule'!AR5))),
NOT('Bearing schedule'!AR11&gt;0),
NOT('Bearing schedule'!AR7&gt;0),
AND(NOT(Standard="EN"),NOT('Bearing schedule'!AR6&gt;0)),
COUNTIF(Positions,'Bearing schedule'!AR5)&lt;&gt;1,
AND('Bearing schedule'!AR3="GL",OR('Bearing schedule'!AR9&lt;&gt;0,'Bearing schedule'!AR10&lt;&gt;0,'Bearing schedule'!AR13&lt;&gt;0,'Bearing schedule'!AR14&lt;&gt;0,'Bearing schedule'!AR17&lt;&gt;0,'Bearing schedule'!AR18&lt;&gt;0)),
AND('Bearing schedule'!AR3="FX",OR(MAX('Bearing schedule'!AR19:AR30)&lt;&gt;0,MIN('Bearing schedule'!AR19:AR30)&lt;&gt;0,AND('Bearing schedule'!AR13=0,'Bearing schedule'!AR14=0))),
OR(MAX('Bearing schedule'!AR32:AR37)&gt;0.05,MIN('Bearing schedule'!AR32:AR37)&lt;0),
AND('Bearing schedule'!AR44="GG Long.",OR(MAX('Bearing schedule'!AR19,'Bearing schedule'!AR21,'Bearing schedule'!AR23,'Bearing schedule'!AR25,'Bearing schedule'!AR27,'Bearing schedule'!AR29)&gt;0,MIN('Bearing schedule'!AR19,'Bearing schedule'!AR21,'Bearing schedule'!AR23,'Bearing schedule'!AR25,'Bearing schedule'!AR27,'Bearing schedule'!AR29)&lt;0)),
AND('Bearing schedule'!AR44="GG Trans.",OR(MAX('Bearing schedule'!AR20,'Bearing schedule'!AR22,'Bearing schedule'!AR24,'Bearing schedule'!AR26,'Bearing schedule'!AR28,'Bearing schedule'!AR30)&gt;0,MIN('Bearing schedule'!AR20,'Bearing schedule'!AR22,'Bearing schedule'!AR24,'Bearing schedule'!AR26,'Bearing schedule'!AR28,'Bearing schedule'!AR30)&lt;0))
)),"ERROR","")</f>
        <v/>
      </c>
      <c r="AT46" s="40" t="str">
        <f>IF(AND(NOT(ISBLANK('Bearing schedule'!AS5)),OR(
'Bearing schedule'!AS44="GG ERROR",
OR(ISNUMBER(SEARCH("\",'Bearing schedule'!AS5)),ISNUMBER(SEARCH("/",'Bearing schedule'!AS5)),ISNUMBER(SEARCH("[",'Bearing schedule'!AS5)),ISNUMBER(SEARCH("]",'Bearing schedule'!AS5))),
NOT('Bearing schedule'!AS11&gt;0),
NOT('Bearing schedule'!AS7&gt;0),
AND(NOT(Standard="EN"),NOT('Bearing schedule'!AS6&gt;0)),
COUNTIF(Positions,'Bearing schedule'!AS5)&lt;&gt;1,
AND('Bearing schedule'!AS3="GL",OR('Bearing schedule'!AS9&lt;&gt;0,'Bearing schedule'!AS10&lt;&gt;0,'Bearing schedule'!AS13&lt;&gt;0,'Bearing schedule'!AS14&lt;&gt;0,'Bearing schedule'!AS17&lt;&gt;0,'Bearing schedule'!AS18&lt;&gt;0)),
AND('Bearing schedule'!AS3="FX",OR(MAX('Bearing schedule'!AS19:AS30)&lt;&gt;0,MIN('Bearing schedule'!AS19:AS30)&lt;&gt;0,AND('Bearing schedule'!AS13=0,'Bearing schedule'!AS14=0))),
OR(MAX('Bearing schedule'!AS32:AS37)&gt;0.05,MIN('Bearing schedule'!AS32:AS37)&lt;0),
AND('Bearing schedule'!AS44="GG Long.",OR(MAX('Bearing schedule'!AS19,'Bearing schedule'!AS21,'Bearing schedule'!AS23,'Bearing schedule'!AS25,'Bearing schedule'!AS27,'Bearing schedule'!AS29)&gt;0,MIN('Bearing schedule'!AS19,'Bearing schedule'!AS21,'Bearing schedule'!AS23,'Bearing schedule'!AS25,'Bearing schedule'!AS27,'Bearing schedule'!AS29)&lt;0)),
AND('Bearing schedule'!AS44="GG Trans.",OR(MAX('Bearing schedule'!AS20,'Bearing schedule'!AS22,'Bearing schedule'!AS24,'Bearing schedule'!AS26,'Bearing schedule'!AS28,'Bearing schedule'!AS30)&gt;0,MIN('Bearing schedule'!AS20,'Bearing schedule'!AS22,'Bearing schedule'!AS24,'Bearing schedule'!AS26,'Bearing schedule'!AS28,'Bearing schedule'!AS30)&lt;0))
)),"ERROR","")</f>
        <v/>
      </c>
      <c r="AU46" s="40" t="str">
        <f>IF(AND(NOT(ISBLANK('Bearing schedule'!AT5)),OR(
'Bearing schedule'!AT44="GG ERROR",
OR(ISNUMBER(SEARCH("\",'Bearing schedule'!AT5)),ISNUMBER(SEARCH("/",'Bearing schedule'!AT5)),ISNUMBER(SEARCH("[",'Bearing schedule'!AT5)),ISNUMBER(SEARCH("]",'Bearing schedule'!AT5))),
NOT('Bearing schedule'!AT11&gt;0),
NOT('Bearing schedule'!AT7&gt;0),
AND(NOT(Standard="EN"),NOT('Bearing schedule'!AT6&gt;0)),
COUNTIF(Positions,'Bearing schedule'!AT5)&lt;&gt;1,
AND('Bearing schedule'!AT3="GL",OR('Bearing schedule'!AT9&lt;&gt;0,'Bearing schedule'!AT10&lt;&gt;0,'Bearing schedule'!AT13&lt;&gt;0,'Bearing schedule'!AT14&lt;&gt;0,'Bearing schedule'!AT17&lt;&gt;0,'Bearing schedule'!AT18&lt;&gt;0)),
AND('Bearing schedule'!AT3="FX",OR(MAX('Bearing schedule'!AT19:AT30)&lt;&gt;0,MIN('Bearing schedule'!AT19:AT30)&lt;&gt;0,AND('Bearing schedule'!AT13=0,'Bearing schedule'!AT14=0))),
OR(MAX('Bearing schedule'!AT32:AT37)&gt;0.05,MIN('Bearing schedule'!AT32:AT37)&lt;0),
AND('Bearing schedule'!AT44="GG Long.",OR(MAX('Bearing schedule'!AT19,'Bearing schedule'!AT21,'Bearing schedule'!AT23,'Bearing schedule'!AT25,'Bearing schedule'!AT27,'Bearing schedule'!AT29)&gt;0,MIN('Bearing schedule'!AT19,'Bearing schedule'!AT21,'Bearing schedule'!AT23,'Bearing schedule'!AT25,'Bearing schedule'!AT27,'Bearing schedule'!AT29)&lt;0)),
AND('Bearing schedule'!AT44="GG Trans.",OR(MAX('Bearing schedule'!AT20,'Bearing schedule'!AT22,'Bearing schedule'!AT24,'Bearing schedule'!AT26,'Bearing schedule'!AT28,'Bearing schedule'!AT30)&gt;0,MIN('Bearing schedule'!AT20,'Bearing schedule'!AT22,'Bearing schedule'!AT24,'Bearing schedule'!AT26,'Bearing schedule'!AT28,'Bearing schedule'!AT30)&lt;0))
)),"ERROR","")</f>
        <v/>
      </c>
      <c r="AV46" s="40" t="str">
        <f>IF(AND(NOT(ISBLANK('Bearing schedule'!AU5)),OR(
'Bearing schedule'!AU44="GG ERROR",
OR(ISNUMBER(SEARCH("\",'Bearing schedule'!AU5)),ISNUMBER(SEARCH("/",'Bearing schedule'!AU5)),ISNUMBER(SEARCH("[",'Bearing schedule'!AU5)),ISNUMBER(SEARCH("]",'Bearing schedule'!AU5))),
NOT('Bearing schedule'!AU11&gt;0),
NOT('Bearing schedule'!AU7&gt;0),
AND(NOT(Standard="EN"),NOT('Bearing schedule'!AU6&gt;0)),
COUNTIF(Positions,'Bearing schedule'!AU5)&lt;&gt;1,
AND('Bearing schedule'!AU3="GL",OR('Bearing schedule'!AU9&lt;&gt;0,'Bearing schedule'!AU10&lt;&gt;0,'Bearing schedule'!AU13&lt;&gt;0,'Bearing schedule'!AU14&lt;&gt;0,'Bearing schedule'!AU17&lt;&gt;0,'Bearing schedule'!AU18&lt;&gt;0)),
AND('Bearing schedule'!AU3="FX",OR(MAX('Bearing schedule'!AU19:AU30)&lt;&gt;0,MIN('Bearing schedule'!AU19:AU30)&lt;&gt;0,AND('Bearing schedule'!AU13=0,'Bearing schedule'!AU14=0))),
OR(MAX('Bearing schedule'!AU32:AU37)&gt;0.05,MIN('Bearing schedule'!AU32:AU37)&lt;0),
AND('Bearing schedule'!AU44="GG Long.",OR(MAX('Bearing schedule'!AU19,'Bearing schedule'!AU21,'Bearing schedule'!AU23,'Bearing schedule'!AU25,'Bearing schedule'!AU27,'Bearing schedule'!AU29)&gt;0,MIN('Bearing schedule'!AU19,'Bearing schedule'!AU21,'Bearing schedule'!AU23,'Bearing schedule'!AU25,'Bearing schedule'!AU27,'Bearing schedule'!AU29)&lt;0)),
AND('Bearing schedule'!AU44="GG Trans.",OR(MAX('Bearing schedule'!AU20,'Bearing schedule'!AU22,'Bearing schedule'!AU24,'Bearing schedule'!AU26,'Bearing schedule'!AU28,'Bearing schedule'!AU30)&gt;0,MIN('Bearing schedule'!AU20,'Bearing schedule'!AU22,'Bearing schedule'!AU24,'Bearing schedule'!AU26,'Bearing schedule'!AU28,'Bearing schedule'!AU30)&lt;0))
)),"ERROR","")</f>
        <v/>
      </c>
      <c r="AW46" s="40" t="str">
        <f>IF(AND(NOT(ISBLANK('Bearing schedule'!AV5)),OR(
'Bearing schedule'!AV44="GG ERROR",
OR(ISNUMBER(SEARCH("\",'Bearing schedule'!AV5)),ISNUMBER(SEARCH("/",'Bearing schedule'!AV5)),ISNUMBER(SEARCH("[",'Bearing schedule'!AV5)),ISNUMBER(SEARCH("]",'Bearing schedule'!AV5))),
NOT('Bearing schedule'!AV11&gt;0),
NOT('Bearing schedule'!AV7&gt;0),
AND(NOT(Standard="EN"),NOT('Bearing schedule'!AV6&gt;0)),
COUNTIF(Positions,'Bearing schedule'!AV5)&lt;&gt;1,
AND('Bearing schedule'!AV3="GL",OR('Bearing schedule'!AV9&lt;&gt;0,'Bearing schedule'!AV10&lt;&gt;0,'Bearing schedule'!AV13&lt;&gt;0,'Bearing schedule'!AV14&lt;&gt;0,'Bearing schedule'!AV17&lt;&gt;0,'Bearing schedule'!AV18&lt;&gt;0)),
AND('Bearing schedule'!AV3="FX",OR(MAX('Bearing schedule'!AV19:AV30)&lt;&gt;0,MIN('Bearing schedule'!AV19:AV30)&lt;&gt;0,AND('Bearing schedule'!AV13=0,'Bearing schedule'!AV14=0))),
OR(MAX('Bearing schedule'!AV32:AV37)&gt;0.05,MIN('Bearing schedule'!AV32:AV37)&lt;0),
AND('Bearing schedule'!AV44="GG Long.",OR(MAX('Bearing schedule'!AV19,'Bearing schedule'!AV21,'Bearing schedule'!AV23,'Bearing schedule'!AV25,'Bearing schedule'!AV27,'Bearing schedule'!AV29)&gt;0,MIN('Bearing schedule'!AV19,'Bearing schedule'!AV21,'Bearing schedule'!AV23,'Bearing schedule'!AV25,'Bearing schedule'!AV27,'Bearing schedule'!AV29)&lt;0)),
AND('Bearing schedule'!AV44="GG Trans.",OR(MAX('Bearing schedule'!AV20,'Bearing schedule'!AV22,'Bearing schedule'!AV24,'Bearing schedule'!AV26,'Bearing schedule'!AV28,'Bearing schedule'!AV30)&gt;0,MIN('Bearing schedule'!AV20,'Bearing schedule'!AV22,'Bearing schedule'!AV24,'Bearing schedule'!AV26,'Bearing schedule'!AV28,'Bearing schedule'!AV30)&lt;0))
)),"ERROR","")</f>
        <v/>
      </c>
      <c r="AX46" s="40" t="str">
        <f>IF(AND(NOT(ISBLANK('Bearing schedule'!AW5)),OR(
'Bearing schedule'!AW44="GG ERROR",
OR(ISNUMBER(SEARCH("\",'Bearing schedule'!AW5)),ISNUMBER(SEARCH("/",'Bearing schedule'!AW5)),ISNUMBER(SEARCH("[",'Bearing schedule'!AW5)),ISNUMBER(SEARCH("]",'Bearing schedule'!AW5))),
NOT('Bearing schedule'!AW11&gt;0),
NOT('Bearing schedule'!AW7&gt;0),
AND(NOT(Standard="EN"),NOT('Bearing schedule'!AW6&gt;0)),
COUNTIF(Positions,'Bearing schedule'!AW5)&lt;&gt;1,
AND('Bearing schedule'!AW3="GL",OR('Bearing schedule'!AW9&lt;&gt;0,'Bearing schedule'!AW10&lt;&gt;0,'Bearing schedule'!AW13&lt;&gt;0,'Bearing schedule'!AW14&lt;&gt;0,'Bearing schedule'!AW17&lt;&gt;0,'Bearing schedule'!AW18&lt;&gt;0)),
AND('Bearing schedule'!AW3="FX",OR(MAX('Bearing schedule'!AW19:AW30)&lt;&gt;0,MIN('Bearing schedule'!AW19:AW30)&lt;&gt;0,AND('Bearing schedule'!AW13=0,'Bearing schedule'!AW14=0))),
OR(MAX('Bearing schedule'!AW32:AW37)&gt;0.05,MIN('Bearing schedule'!AW32:AW37)&lt;0),
AND('Bearing schedule'!AW44="GG Long.",OR(MAX('Bearing schedule'!AW19,'Bearing schedule'!AW21,'Bearing schedule'!AW23,'Bearing schedule'!AW25,'Bearing schedule'!AW27,'Bearing schedule'!AW29)&gt;0,MIN('Bearing schedule'!AW19,'Bearing schedule'!AW21,'Bearing schedule'!AW23,'Bearing schedule'!AW25,'Bearing schedule'!AW27,'Bearing schedule'!AW29)&lt;0)),
AND('Bearing schedule'!AW44="GG Trans.",OR(MAX('Bearing schedule'!AW20,'Bearing schedule'!AW22,'Bearing schedule'!AW24,'Bearing schedule'!AW26,'Bearing schedule'!AW28,'Bearing schedule'!AW30)&gt;0,MIN('Bearing schedule'!AW20,'Bearing schedule'!AW22,'Bearing schedule'!AW24,'Bearing schedule'!AW26,'Bearing schedule'!AW28,'Bearing schedule'!AW30)&lt;0))
)),"ERROR","")</f>
        <v/>
      </c>
      <c r="AY46" s="40" t="str">
        <f>IF(AND(NOT(ISBLANK('Bearing schedule'!AX5)),OR(
'Bearing schedule'!AX44="GG ERROR",
OR(ISNUMBER(SEARCH("\",'Bearing schedule'!AX5)),ISNUMBER(SEARCH("/",'Bearing schedule'!AX5)),ISNUMBER(SEARCH("[",'Bearing schedule'!AX5)),ISNUMBER(SEARCH("]",'Bearing schedule'!AX5))),
NOT('Bearing schedule'!AX11&gt;0),
NOT('Bearing schedule'!AX7&gt;0),
AND(NOT(Standard="EN"),NOT('Bearing schedule'!AX6&gt;0)),
COUNTIF(Positions,'Bearing schedule'!AX5)&lt;&gt;1,
AND('Bearing schedule'!AX3="GL",OR('Bearing schedule'!AX9&lt;&gt;0,'Bearing schedule'!AX10&lt;&gt;0,'Bearing schedule'!AX13&lt;&gt;0,'Bearing schedule'!AX14&lt;&gt;0,'Bearing schedule'!AX17&lt;&gt;0,'Bearing schedule'!AX18&lt;&gt;0)),
AND('Bearing schedule'!AX3="FX",OR(MAX('Bearing schedule'!AX19:AX30)&lt;&gt;0,MIN('Bearing schedule'!AX19:AX30)&lt;&gt;0,AND('Bearing schedule'!AX13=0,'Bearing schedule'!AX14=0))),
OR(MAX('Bearing schedule'!AX32:AX37)&gt;0.05,MIN('Bearing schedule'!AX32:AX37)&lt;0),
AND('Bearing schedule'!AX44="GG Long.",OR(MAX('Bearing schedule'!AX19,'Bearing schedule'!AX21,'Bearing schedule'!AX23,'Bearing schedule'!AX25,'Bearing schedule'!AX27,'Bearing schedule'!AX29)&gt;0,MIN('Bearing schedule'!AX19,'Bearing schedule'!AX21,'Bearing schedule'!AX23,'Bearing schedule'!AX25,'Bearing schedule'!AX27,'Bearing schedule'!AX29)&lt;0)),
AND('Bearing schedule'!AX44="GG Trans.",OR(MAX('Bearing schedule'!AX20,'Bearing schedule'!AX22,'Bearing schedule'!AX24,'Bearing schedule'!AX26,'Bearing schedule'!AX28,'Bearing schedule'!AX30)&gt;0,MIN('Bearing schedule'!AX20,'Bearing schedule'!AX22,'Bearing schedule'!AX24,'Bearing schedule'!AX26,'Bearing schedule'!AX28,'Bearing schedule'!AX30)&lt;0))
)),"ERROR","")</f>
        <v/>
      </c>
      <c r="AZ46" s="40" t="str">
        <f>IF(AND(NOT(ISBLANK('Bearing schedule'!AY5)),OR(
'Bearing schedule'!AY44="GG ERROR",
OR(ISNUMBER(SEARCH("\",'Bearing schedule'!AY5)),ISNUMBER(SEARCH("/",'Bearing schedule'!AY5)),ISNUMBER(SEARCH("[",'Bearing schedule'!AY5)),ISNUMBER(SEARCH("]",'Bearing schedule'!AY5))),
NOT('Bearing schedule'!AY11&gt;0),
NOT('Bearing schedule'!AY7&gt;0),
AND(NOT(Standard="EN"),NOT('Bearing schedule'!AY6&gt;0)),
COUNTIF(Positions,'Bearing schedule'!AY5)&lt;&gt;1,
AND('Bearing schedule'!AY3="GL",OR('Bearing schedule'!AY9&lt;&gt;0,'Bearing schedule'!AY10&lt;&gt;0,'Bearing schedule'!AY13&lt;&gt;0,'Bearing schedule'!AY14&lt;&gt;0,'Bearing schedule'!AY17&lt;&gt;0,'Bearing schedule'!AY18&lt;&gt;0)),
AND('Bearing schedule'!AY3="FX",OR(MAX('Bearing schedule'!AY19:AY30)&lt;&gt;0,MIN('Bearing schedule'!AY19:AY30)&lt;&gt;0,AND('Bearing schedule'!AY13=0,'Bearing schedule'!AY14=0))),
OR(MAX('Bearing schedule'!AY32:AY37)&gt;0.05,MIN('Bearing schedule'!AY32:AY37)&lt;0),
AND('Bearing schedule'!AY44="GG Long.",OR(MAX('Bearing schedule'!AY19,'Bearing schedule'!AY21,'Bearing schedule'!AY23,'Bearing schedule'!AY25,'Bearing schedule'!AY27,'Bearing schedule'!AY29)&gt;0,MIN('Bearing schedule'!AY19,'Bearing schedule'!AY21,'Bearing schedule'!AY23,'Bearing schedule'!AY25,'Bearing schedule'!AY27,'Bearing schedule'!AY29)&lt;0)),
AND('Bearing schedule'!AY44="GG Trans.",OR(MAX('Bearing schedule'!AY20,'Bearing schedule'!AY22,'Bearing schedule'!AY24,'Bearing schedule'!AY26,'Bearing schedule'!AY28,'Bearing schedule'!AY30)&gt;0,MIN('Bearing schedule'!AY20,'Bearing schedule'!AY22,'Bearing schedule'!AY24,'Bearing schedule'!AY26,'Bearing schedule'!AY28,'Bearing schedule'!AY30)&lt;0))
)),"ERROR","")</f>
        <v/>
      </c>
      <c r="BA46" s="40" t="str">
        <f>IF(AND(NOT(ISBLANK('Bearing schedule'!AZ5)),OR(
'Bearing schedule'!AZ44="GG ERROR",
OR(ISNUMBER(SEARCH("\",'Bearing schedule'!AZ5)),ISNUMBER(SEARCH("/",'Bearing schedule'!AZ5)),ISNUMBER(SEARCH("[",'Bearing schedule'!AZ5)),ISNUMBER(SEARCH("]",'Bearing schedule'!AZ5))),
NOT('Bearing schedule'!AZ11&gt;0),
NOT('Bearing schedule'!AZ7&gt;0),
AND(NOT(Standard="EN"),NOT('Bearing schedule'!AZ6&gt;0)),
COUNTIF(Positions,'Bearing schedule'!AZ5)&lt;&gt;1,
AND('Bearing schedule'!AZ3="GL",OR('Bearing schedule'!AZ9&lt;&gt;0,'Bearing schedule'!AZ10&lt;&gt;0,'Bearing schedule'!AZ13&lt;&gt;0,'Bearing schedule'!AZ14&lt;&gt;0,'Bearing schedule'!AZ17&lt;&gt;0,'Bearing schedule'!AZ18&lt;&gt;0)),
AND('Bearing schedule'!AZ3="FX",OR(MAX('Bearing schedule'!AZ19:AZ30)&lt;&gt;0,MIN('Bearing schedule'!AZ19:AZ30)&lt;&gt;0,AND('Bearing schedule'!AZ13=0,'Bearing schedule'!AZ14=0))),
OR(MAX('Bearing schedule'!AZ32:AZ37)&gt;0.05,MIN('Bearing schedule'!AZ32:AZ37)&lt;0),
AND('Bearing schedule'!AZ44="GG Long.",OR(MAX('Bearing schedule'!AZ19,'Bearing schedule'!AZ21,'Bearing schedule'!AZ23,'Bearing schedule'!AZ25,'Bearing schedule'!AZ27,'Bearing schedule'!AZ29)&gt;0,MIN('Bearing schedule'!AZ19,'Bearing schedule'!AZ21,'Bearing schedule'!AZ23,'Bearing schedule'!AZ25,'Bearing schedule'!AZ27,'Bearing schedule'!AZ29)&lt;0)),
AND('Bearing schedule'!AZ44="GG Trans.",OR(MAX('Bearing schedule'!AZ20,'Bearing schedule'!AZ22,'Bearing schedule'!AZ24,'Bearing schedule'!AZ26,'Bearing schedule'!AZ28,'Bearing schedule'!AZ30)&gt;0,MIN('Bearing schedule'!AZ20,'Bearing schedule'!AZ22,'Bearing schedule'!AZ24,'Bearing schedule'!AZ26,'Bearing schedule'!AZ28,'Bearing schedule'!AZ30)&lt;0))
)),"ERROR","")</f>
        <v/>
      </c>
      <c r="BB46" s="40" t="str">
        <f>IF(AND(NOT(ISBLANK('Bearing schedule'!BA5)),OR(
'Bearing schedule'!BA44="GG ERROR",
OR(ISNUMBER(SEARCH("\",'Bearing schedule'!BA5)),ISNUMBER(SEARCH("/",'Bearing schedule'!BA5)),ISNUMBER(SEARCH("[",'Bearing schedule'!BA5)),ISNUMBER(SEARCH("]",'Bearing schedule'!BA5))),
NOT('Bearing schedule'!BA11&gt;0),
NOT('Bearing schedule'!BA7&gt;0),
AND(NOT(Standard="EN"),NOT('Bearing schedule'!BA6&gt;0)),
COUNTIF(Positions,'Bearing schedule'!BA5)&lt;&gt;1,
AND('Bearing schedule'!BA3="GL",OR('Bearing schedule'!BA9&lt;&gt;0,'Bearing schedule'!BA10&lt;&gt;0,'Bearing schedule'!BA13&lt;&gt;0,'Bearing schedule'!BA14&lt;&gt;0,'Bearing schedule'!BA17&lt;&gt;0,'Bearing schedule'!BA18&lt;&gt;0)),
AND('Bearing schedule'!BA3="FX",OR(MAX('Bearing schedule'!BA19:BA30)&lt;&gt;0,MIN('Bearing schedule'!BA19:BA30)&lt;&gt;0,AND('Bearing schedule'!BA13=0,'Bearing schedule'!BA14=0))),
OR(MAX('Bearing schedule'!BA32:BA37)&gt;0.05,MIN('Bearing schedule'!BA32:BA37)&lt;0),
AND('Bearing schedule'!BA44="GG Long.",OR(MAX('Bearing schedule'!BA19,'Bearing schedule'!BA21,'Bearing schedule'!BA23,'Bearing schedule'!BA25,'Bearing schedule'!BA27,'Bearing schedule'!BA29)&gt;0,MIN('Bearing schedule'!BA19,'Bearing schedule'!BA21,'Bearing schedule'!BA23,'Bearing schedule'!BA25,'Bearing schedule'!BA27,'Bearing schedule'!BA29)&lt;0)),
AND('Bearing schedule'!BA44="GG Trans.",OR(MAX('Bearing schedule'!BA20,'Bearing schedule'!BA22,'Bearing schedule'!BA24,'Bearing schedule'!BA26,'Bearing schedule'!BA28,'Bearing schedule'!BA30)&gt;0,MIN('Bearing schedule'!BA20,'Bearing schedule'!BA22,'Bearing schedule'!BA24,'Bearing schedule'!BA26,'Bearing schedule'!BA28,'Bearing schedule'!BA30)&lt;0))
)),"ERROR","")</f>
        <v/>
      </c>
      <c r="BC46" s="40" t="str">
        <f>IF(AND(NOT(ISBLANK('Bearing schedule'!BB5)),OR(
'Bearing schedule'!BB44="GG ERROR",
OR(ISNUMBER(SEARCH("\",'Bearing schedule'!BB5)),ISNUMBER(SEARCH("/",'Bearing schedule'!BB5)),ISNUMBER(SEARCH("[",'Bearing schedule'!BB5)),ISNUMBER(SEARCH("]",'Bearing schedule'!BB5))),
NOT('Bearing schedule'!BB11&gt;0),
NOT('Bearing schedule'!BB7&gt;0),
AND(NOT(Standard="EN"),NOT('Bearing schedule'!BB6&gt;0)),
COUNTIF(Positions,'Bearing schedule'!BB5)&lt;&gt;1,
AND('Bearing schedule'!BB3="GL",OR('Bearing schedule'!BB9&lt;&gt;0,'Bearing schedule'!BB10&lt;&gt;0,'Bearing schedule'!BB13&lt;&gt;0,'Bearing schedule'!BB14&lt;&gt;0,'Bearing schedule'!BB17&lt;&gt;0,'Bearing schedule'!BB18&lt;&gt;0)),
AND('Bearing schedule'!BB3="FX",OR(MAX('Bearing schedule'!BB19:BB30)&lt;&gt;0,MIN('Bearing schedule'!BB19:BB30)&lt;&gt;0,AND('Bearing schedule'!BB13=0,'Bearing schedule'!BB14=0))),
OR(MAX('Bearing schedule'!BB32:BB37)&gt;0.05,MIN('Bearing schedule'!BB32:BB37)&lt;0),
AND('Bearing schedule'!BB44="GG Long.",OR(MAX('Bearing schedule'!BB19,'Bearing schedule'!BB21,'Bearing schedule'!BB23,'Bearing schedule'!BB25,'Bearing schedule'!BB27,'Bearing schedule'!BB29)&gt;0,MIN('Bearing schedule'!BB19,'Bearing schedule'!BB21,'Bearing schedule'!BB23,'Bearing schedule'!BB25,'Bearing schedule'!BB27,'Bearing schedule'!BB29)&lt;0)),
AND('Bearing schedule'!BB44="GG Trans.",OR(MAX('Bearing schedule'!BB20,'Bearing schedule'!BB22,'Bearing schedule'!BB24,'Bearing schedule'!BB26,'Bearing schedule'!BB28,'Bearing schedule'!BB30)&gt;0,MIN('Bearing schedule'!BB20,'Bearing schedule'!BB22,'Bearing schedule'!BB24,'Bearing schedule'!BB26,'Bearing schedule'!BB28,'Bearing schedule'!BB30)&lt;0))
)),"ERROR","")</f>
        <v/>
      </c>
      <c r="BD46" s="40" t="str">
        <f>IF(AND(NOT(ISBLANK('Bearing schedule'!BC5)),OR(
'Bearing schedule'!BC44="GG ERROR",
OR(ISNUMBER(SEARCH("\",'Bearing schedule'!BC5)),ISNUMBER(SEARCH("/",'Bearing schedule'!BC5)),ISNUMBER(SEARCH("[",'Bearing schedule'!BC5)),ISNUMBER(SEARCH("]",'Bearing schedule'!BC5))),
NOT('Bearing schedule'!BC11&gt;0),
NOT('Bearing schedule'!BC7&gt;0),
AND(NOT(Standard="EN"),NOT('Bearing schedule'!BC6&gt;0)),
COUNTIF(Positions,'Bearing schedule'!BC5)&lt;&gt;1,
AND('Bearing schedule'!BC3="GL",OR('Bearing schedule'!BC9&lt;&gt;0,'Bearing schedule'!BC10&lt;&gt;0,'Bearing schedule'!BC13&lt;&gt;0,'Bearing schedule'!BC14&lt;&gt;0,'Bearing schedule'!BC17&lt;&gt;0,'Bearing schedule'!BC18&lt;&gt;0)),
AND('Bearing schedule'!BC3="FX",OR(MAX('Bearing schedule'!BC19:BC30)&lt;&gt;0,MIN('Bearing schedule'!BC19:BC30)&lt;&gt;0,AND('Bearing schedule'!BC13=0,'Bearing schedule'!BC14=0))),
OR(MAX('Bearing schedule'!BC32:BC37)&gt;0.05,MIN('Bearing schedule'!BC32:BC37)&lt;0),
AND('Bearing schedule'!BC44="GG Long.",OR(MAX('Bearing schedule'!BC19,'Bearing schedule'!BC21,'Bearing schedule'!BC23,'Bearing schedule'!BC25,'Bearing schedule'!BC27,'Bearing schedule'!BC29)&gt;0,MIN('Bearing schedule'!BC19,'Bearing schedule'!BC21,'Bearing schedule'!BC23,'Bearing schedule'!BC25,'Bearing schedule'!BC27,'Bearing schedule'!BC29)&lt;0)),
AND('Bearing schedule'!BC44="GG Trans.",OR(MAX('Bearing schedule'!BC20,'Bearing schedule'!BC22,'Bearing schedule'!BC24,'Bearing schedule'!BC26,'Bearing schedule'!BC28,'Bearing schedule'!BC30)&gt;0,MIN('Bearing schedule'!BC20,'Bearing schedule'!BC22,'Bearing schedule'!BC24,'Bearing schedule'!BC26,'Bearing schedule'!BC28,'Bearing schedule'!BC30)&lt;0))
)),"ERROR","")</f>
        <v/>
      </c>
      <c r="BE46" s="40" t="str">
        <f>IF(AND(NOT(ISBLANK('Bearing schedule'!BD5)),OR(
'Bearing schedule'!BD44="GG ERROR",
OR(ISNUMBER(SEARCH("\",'Bearing schedule'!BD5)),ISNUMBER(SEARCH("/",'Bearing schedule'!BD5)),ISNUMBER(SEARCH("[",'Bearing schedule'!BD5)),ISNUMBER(SEARCH("]",'Bearing schedule'!BD5))),
NOT('Bearing schedule'!BD11&gt;0),
NOT('Bearing schedule'!BD7&gt;0),
AND(NOT(Standard="EN"),NOT('Bearing schedule'!BD6&gt;0)),
COUNTIF(Positions,'Bearing schedule'!BD5)&lt;&gt;1,
AND('Bearing schedule'!BD3="GL",OR('Bearing schedule'!BD9&lt;&gt;0,'Bearing schedule'!BD10&lt;&gt;0,'Bearing schedule'!BD13&lt;&gt;0,'Bearing schedule'!BD14&lt;&gt;0,'Bearing schedule'!BD17&lt;&gt;0,'Bearing schedule'!BD18&lt;&gt;0)),
AND('Bearing schedule'!BD3="FX",OR(MAX('Bearing schedule'!BD19:BD30)&lt;&gt;0,MIN('Bearing schedule'!BD19:BD30)&lt;&gt;0,AND('Bearing schedule'!BD13=0,'Bearing schedule'!BD14=0))),
OR(MAX('Bearing schedule'!BD32:BD37)&gt;0.05,MIN('Bearing schedule'!BD32:BD37)&lt;0),
AND('Bearing schedule'!BD44="GG Long.",OR(MAX('Bearing schedule'!BD19,'Bearing schedule'!BD21,'Bearing schedule'!BD23,'Bearing schedule'!BD25,'Bearing schedule'!BD27,'Bearing schedule'!BD29)&gt;0,MIN('Bearing schedule'!BD19,'Bearing schedule'!BD21,'Bearing schedule'!BD23,'Bearing schedule'!BD25,'Bearing schedule'!BD27,'Bearing schedule'!BD29)&lt;0)),
AND('Bearing schedule'!BD44="GG Trans.",OR(MAX('Bearing schedule'!BD20,'Bearing schedule'!BD22,'Bearing schedule'!BD24,'Bearing schedule'!BD26,'Bearing schedule'!BD28,'Bearing schedule'!BD30)&gt;0,MIN('Bearing schedule'!BD20,'Bearing schedule'!BD22,'Bearing schedule'!BD24,'Bearing schedule'!BD26,'Bearing schedule'!BD28,'Bearing schedule'!BD30)&lt;0))
)),"ERROR","")</f>
        <v/>
      </c>
      <c r="BF46" s="40" t="str">
        <f>IF(AND(NOT(ISBLANK('Bearing schedule'!BE5)),OR(
'Bearing schedule'!BE44="GG ERROR",
OR(ISNUMBER(SEARCH("\",'Bearing schedule'!BE5)),ISNUMBER(SEARCH("/",'Bearing schedule'!BE5)),ISNUMBER(SEARCH("[",'Bearing schedule'!BE5)),ISNUMBER(SEARCH("]",'Bearing schedule'!BE5))),
NOT('Bearing schedule'!BE11&gt;0),
NOT('Bearing schedule'!BE7&gt;0),
AND(NOT(Standard="EN"),NOT('Bearing schedule'!BE6&gt;0)),
COUNTIF(Positions,'Bearing schedule'!BE5)&lt;&gt;1,
AND('Bearing schedule'!BE3="GL",OR('Bearing schedule'!BE9&lt;&gt;0,'Bearing schedule'!BE10&lt;&gt;0,'Bearing schedule'!BE13&lt;&gt;0,'Bearing schedule'!BE14&lt;&gt;0,'Bearing schedule'!BE17&lt;&gt;0,'Bearing schedule'!BE18&lt;&gt;0)),
AND('Bearing schedule'!BE3="FX",OR(MAX('Bearing schedule'!BE19:BE30)&lt;&gt;0,MIN('Bearing schedule'!BE19:BE30)&lt;&gt;0,AND('Bearing schedule'!BE13=0,'Bearing schedule'!BE14=0))),
OR(MAX('Bearing schedule'!BE32:BE37)&gt;0.05,MIN('Bearing schedule'!BE32:BE37)&lt;0),
AND('Bearing schedule'!BE44="GG Long.",OR(MAX('Bearing schedule'!BE19,'Bearing schedule'!BE21,'Bearing schedule'!BE23,'Bearing schedule'!BE25,'Bearing schedule'!BE27,'Bearing schedule'!BE29)&gt;0,MIN('Bearing schedule'!BE19,'Bearing schedule'!BE21,'Bearing schedule'!BE23,'Bearing schedule'!BE25,'Bearing schedule'!BE27,'Bearing schedule'!BE29)&lt;0)),
AND('Bearing schedule'!BE44="GG Trans.",OR(MAX('Bearing schedule'!BE20,'Bearing schedule'!BE22,'Bearing schedule'!BE24,'Bearing schedule'!BE26,'Bearing schedule'!BE28,'Bearing schedule'!BE30)&gt;0,MIN('Bearing schedule'!BE20,'Bearing schedule'!BE22,'Bearing schedule'!BE24,'Bearing schedule'!BE26,'Bearing schedule'!BE28,'Bearing schedule'!BE30)&lt;0))
)),"ERROR","")</f>
        <v/>
      </c>
      <c r="BG46" s="40" t="str">
        <f>IF(AND(NOT(ISBLANK('Bearing schedule'!BF5)),OR(
'Bearing schedule'!BF44="GG ERROR",
OR(ISNUMBER(SEARCH("\",'Bearing schedule'!BF5)),ISNUMBER(SEARCH("/",'Bearing schedule'!BF5)),ISNUMBER(SEARCH("[",'Bearing schedule'!BF5)),ISNUMBER(SEARCH("]",'Bearing schedule'!BF5))),
NOT('Bearing schedule'!BF11&gt;0),
NOT('Bearing schedule'!BF7&gt;0),
AND(NOT(Standard="EN"),NOT('Bearing schedule'!BF6&gt;0)),
COUNTIF(Positions,'Bearing schedule'!BF5)&lt;&gt;1,
AND('Bearing schedule'!BF3="GL",OR('Bearing schedule'!BF9&lt;&gt;0,'Bearing schedule'!BF10&lt;&gt;0,'Bearing schedule'!BF13&lt;&gt;0,'Bearing schedule'!BF14&lt;&gt;0,'Bearing schedule'!BF17&lt;&gt;0,'Bearing schedule'!BF18&lt;&gt;0)),
AND('Bearing schedule'!BF3="FX",OR(MAX('Bearing schedule'!BF19:BF30)&lt;&gt;0,MIN('Bearing schedule'!BF19:BF30)&lt;&gt;0,AND('Bearing schedule'!BF13=0,'Bearing schedule'!BF14=0))),
OR(MAX('Bearing schedule'!BF32:BF37)&gt;0.05,MIN('Bearing schedule'!BF32:BF37)&lt;0),
AND('Bearing schedule'!BF44="GG Long.",OR(MAX('Bearing schedule'!BF19,'Bearing schedule'!BF21,'Bearing schedule'!BF23,'Bearing schedule'!BF25,'Bearing schedule'!BF27,'Bearing schedule'!BF29)&gt;0,MIN('Bearing schedule'!BF19,'Bearing schedule'!BF21,'Bearing schedule'!BF23,'Bearing schedule'!BF25,'Bearing schedule'!BF27,'Bearing schedule'!BF29)&lt;0)),
AND('Bearing schedule'!BF44="GG Trans.",OR(MAX('Bearing schedule'!BF20,'Bearing schedule'!BF22,'Bearing schedule'!BF24,'Bearing schedule'!BF26,'Bearing schedule'!BF28,'Bearing schedule'!BF30)&gt;0,MIN('Bearing schedule'!BF20,'Bearing schedule'!BF22,'Bearing schedule'!BF24,'Bearing schedule'!BF26,'Bearing schedule'!BF28,'Bearing schedule'!BF30)&lt;0))
)),"ERROR","")</f>
        <v/>
      </c>
      <c r="BH46" s="40" t="str">
        <f>IF(AND(NOT(ISBLANK('Bearing schedule'!BG5)),OR(
'Bearing schedule'!BG44="GG ERROR",
OR(ISNUMBER(SEARCH("\",'Bearing schedule'!BG5)),ISNUMBER(SEARCH("/",'Bearing schedule'!BG5)),ISNUMBER(SEARCH("[",'Bearing schedule'!BG5)),ISNUMBER(SEARCH("]",'Bearing schedule'!BG5))),
NOT('Bearing schedule'!BG11&gt;0),
NOT('Bearing schedule'!BG7&gt;0),
AND(NOT(Standard="EN"),NOT('Bearing schedule'!BG6&gt;0)),
COUNTIF(Positions,'Bearing schedule'!BG5)&lt;&gt;1,
AND('Bearing schedule'!BG3="GL",OR('Bearing schedule'!BG9&lt;&gt;0,'Bearing schedule'!BG10&lt;&gt;0,'Bearing schedule'!BG13&lt;&gt;0,'Bearing schedule'!BG14&lt;&gt;0,'Bearing schedule'!BG17&lt;&gt;0,'Bearing schedule'!BG18&lt;&gt;0)),
AND('Bearing schedule'!BG3="FX",OR(MAX('Bearing schedule'!BG19:BG30)&lt;&gt;0,MIN('Bearing schedule'!BG19:BG30)&lt;&gt;0,AND('Bearing schedule'!BG13=0,'Bearing schedule'!BG14=0))),
OR(MAX('Bearing schedule'!BG32:BG37)&gt;0.05,MIN('Bearing schedule'!BG32:BG37)&lt;0),
AND('Bearing schedule'!BG44="GG Long.",OR(MAX('Bearing schedule'!BG19,'Bearing schedule'!BG21,'Bearing schedule'!BG23,'Bearing schedule'!BG25,'Bearing schedule'!BG27,'Bearing schedule'!BG29)&gt;0,MIN('Bearing schedule'!BG19,'Bearing schedule'!BG21,'Bearing schedule'!BG23,'Bearing schedule'!BG25,'Bearing schedule'!BG27,'Bearing schedule'!BG29)&lt;0)),
AND('Bearing schedule'!BG44="GG Trans.",OR(MAX('Bearing schedule'!BG20,'Bearing schedule'!BG22,'Bearing schedule'!BG24,'Bearing schedule'!BG26,'Bearing schedule'!BG28,'Bearing schedule'!BG30)&gt;0,MIN('Bearing schedule'!BG20,'Bearing schedule'!BG22,'Bearing schedule'!BG24,'Bearing schedule'!BG26,'Bearing schedule'!BG28,'Bearing schedule'!BG30)&lt;0))
)),"ERROR","")</f>
        <v/>
      </c>
      <c r="BI46" s="40" t="str">
        <f>IF(AND(NOT(ISBLANK('Bearing schedule'!BH5)),OR(
'Bearing schedule'!BH44="GG ERROR",
OR(ISNUMBER(SEARCH("\",'Bearing schedule'!BH5)),ISNUMBER(SEARCH("/",'Bearing schedule'!BH5)),ISNUMBER(SEARCH("[",'Bearing schedule'!BH5)),ISNUMBER(SEARCH("]",'Bearing schedule'!BH5))),
NOT('Bearing schedule'!BH11&gt;0),
NOT('Bearing schedule'!BH7&gt;0),
AND(NOT(Standard="EN"),NOT('Bearing schedule'!BH6&gt;0)),
COUNTIF(Positions,'Bearing schedule'!BH5)&lt;&gt;1,
AND('Bearing schedule'!BH3="GL",OR('Bearing schedule'!BH9&lt;&gt;0,'Bearing schedule'!BH10&lt;&gt;0,'Bearing schedule'!BH13&lt;&gt;0,'Bearing schedule'!BH14&lt;&gt;0,'Bearing schedule'!BH17&lt;&gt;0,'Bearing schedule'!BH18&lt;&gt;0)),
AND('Bearing schedule'!BH3="FX",OR(MAX('Bearing schedule'!BH19:BH30)&lt;&gt;0,MIN('Bearing schedule'!BH19:BH30)&lt;&gt;0,AND('Bearing schedule'!BH13=0,'Bearing schedule'!BH14=0))),
OR(MAX('Bearing schedule'!BH32:BH37)&gt;0.05,MIN('Bearing schedule'!BH32:BH37)&lt;0),
AND('Bearing schedule'!BH44="GG Long.",OR(MAX('Bearing schedule'!BH19,'Bearing schedule'!BH21,'Bearing schedule'!BH23,'Bearing schedule'!BH25,'Bearing schedule'!BH27,'Bearing schedule'!BH29)&gt;0,MIN('Bearing schedule'!BH19,'Bearing schedule'!BH21,'Bearing schedule'!BH23,'Bearing schedule'!BH25,'Bearing schedule'!BH27,'Bearing schedule'!BH29)&lt;0)),
AND('Bearing schedule'!BH44="GG Trans.",OR(MAX('Bearing schedule'!BH20,'Bearing schedule'!BH22,'Bearing schedule'!BH24,'Bearing schedule'!BH26,'Bearing schedule'!BH28,'Bearing schedule'!BH30)&gt;0,MIN('Bearing schedule'!BH20,'Bearing schedule'!BH22,'Bearing schedule'!BH24,'Bearing schedule'!BH26,'Bearing schedule'!BH28,'Bearing schedule'!BH30)&lt;0))
)),"ERROR","")</f>
        <v/>
      </c>
      <c r="BJ46" s="40" t="str">
        <f>IF(AND(NOT(ISBLANK('Bearing schedule'!BI5)),OR(
'Bearing schedule'!BI44="GG ERROR",
OR(ISNUMBER(SEARCH("\",'Bearing schedule'!BI5)),ISNUMBER(SEARCH("/",'Bearing schedule'!BI5)),ISNUMBER(SEARCH("[",'Bearing schedule'!BI5)),ISNUMBER(SEARCH("]",'Bearing schedule'!BI5))),
NOT('Bearing schedule'!BI11&gt;0),
NOT('Bearing schedule'!BI7&gt;0),
AND(NOT(Standard="EN"),NOT('Bearing schedule'!BI6&gt;0)),
COUNTIF(Positions,'Bearing schedule'!BI5)&lt;&gt;1,
AND('Bearing schedule'!BI3="GL",OR('Bearing schedule'!BI9&lt;&gt;0,'Bearing schedule'!BI10&lt;&gt;0,'Bearing schedule'!BI13&lt;&gt;0,'Bearing schedule'!BI14&lt;&gt;0,'Bearing schedule'!BI17&lt;&gt;0,'Bearing schedule'!BI18&lt;&gt;0)),
AND('Bearing schedule'!BI3="FX",OR(MAX('Bearing schedule'!BI19:BI30)&lt;&gt;0,MIN('Bearing schedule'!BI19:BI30)&lt;&gt;0,AND('Bearing schedule'!BI13=0,'Bearing schedule'!BI14=0))),
OR(MAX('Bearing schedule'!BI32:BI37)&gt;0.05,MIN('Bearing schedule'!BI32:BI37)&lt;0),
AND('Bearing schedule'!BI44="GG Long.",OR(MAX('Bearing schedule'!BI19,'Bearing schedule'!BI21,'Bearing schedule'!BI23,'Bearing schedule'!BI25,'Bearing schedule'!BI27,'Bearing schedule'!BI29)&gt;0,MIN('Bearing schedule'!BI19,'Bearing schedule'!BI21,'Bearing schedule'!BI23,'Bearing schedule'!BI25,'Bearing schedule'!BI27,'Bearing schedule'!BI29)&lt;0)),
AND('Bearing schedule'!BI44="GG Trans.",OR(MAX('Bearing schedule'!BI20,'Bearing schedule'!BI22,'Bearing schedule'!BI24,'Bearing schedule'!BI26,'Bearing schedule'!BI28,'Bearing schedule'!BI30)&gt;0,MIN('Bearing schedule'!BI20,'Bearing schedule'!BI22,'Bearing schedule'!BI24,'Bearing schedule'!BI26,'Bearing schedule'!BI28,'Bearing schedule'!BI30)&lt;0))
)),"ERROR","")</f>
        <v/>
      </c>
      <c r="BK46" s="40" t="str">
        <f>IF(AND(NOT(ISBLANK('Bearing schedule'!BJ5)),OR(
'Bearing schedule'!BJ44="GG ERROR",
OR(ISNUMBER(SEARCH("\",'Bearing schedule'!BJ5)),ISNUMBER(SEARCH("/",'Bearing schedule'!BJ5)),ISNUMBER(SEARCH("[",'Bearing schedule'!BJ5)),ISNUMBER(SEARCH("]",'Bearing schedule'!BJ5))),
NOT('Bearing schedule'!BJ11&gt;0),
NOT('Bearing schedule'!BJ7&gt;0),
AND(NOT(Standard="EN"),NOT('Bearing schedule'!BJ6&gt;0)),
COUNTIF(Positions,'Bearing schedule'!BJ5)&lt;&gt;1,
AND('Bearing schedule'!BJ3="GL",OR('Bearing schedule'!BJ9&lt;&gt;0,'Bearing schedule'!BJ10&lt;&gt;0,'Bearing schedule'!BJ13&lt;&gt;0,'Bearing schedule'!BJ14&lt;&gt;0,'Bearing schedule'!BJ17&lt;&gt;0,'Bearing schedule'!BJ18&lt;&gt;0)),
AND('Bearing schedule'!BJ3="FX",OR(MAX('Bearing schedule'!BJ19:BJ30)&lt;&gt;0,MIN('Bearing schedule'!BJ19:BJ30)&lt;&gt;0,AND('Bearing schedule'!BJ13=0,'Bearing schedule'!BJ14=0))),
OR(MAX('Bearing schedule'!BJ32:BJ37)&gt;0.05,MIN('Bearing schedule'!BJ32:BJ37)&lt;0),
AND('Bearing schedule'!BJ44="GG Long.",OR(MAX('Bearing schedule'!BJ19,'Bearing schedule'!BJ21,'Bearing schedule'!BJ23,'Bearing schedule'!BJ25,'Bearing schedule'!BJ27,'Bearing schedule'!BJ29)&gt;0,MIN('Bearing schedule'!BJ19,'Bearing schedule'!BJ21,'Bearing schedule'!BJ23,'Bearing schedule'!BJ25,'Bearing schedule'!BJ27,'Bearing schedule'!BJ29)&lt;0)),
AND('Bearing schedule'!BJ44="GG Trans.",OR(MAX('Bearing schedule'!BJ20,'Bearing schedule'!BJ22,'Bearing schedule'!BJ24,'Bearing schedule'!BJ26,'Bearing schedule'!BJ28,'Bearing schedule'!BJ30)&gt;0,MIN('Bearing schedule'!BJ20,'Bearing schedule'!BJ22,'Bearing schedule'!BJ24,'Bearing schedule'!BJ26,'Bearing schedule'!BJ28,'Bearing schedule'!BJ30)&lt;0))
)),"ERROR","")</f>
        <v/>
      </c>
      <c r="BL46" s="40" t="str">
        <f>IF(AND(NOT(ISBLANK('Bearing schedule'!BK5)),OR(
'Bearing schedule'!BK44="GG ERROR",
OR(ISNUMBER(SEARCH("\",'Bearing schedule'!BK5)),ISNUMBER(SEARCH("/",'Bearing schedule'!BK5)),ISNUMBER(SEARCH("[",'Bearing schedule'!BK5)),ISNUMBER(SEARCH("]",'Bearing schedule'!BK5))),
NOT('Bearing schedule'!BK11&gt;0),
NOT('Bearing schedule'!BK7&gt;0),
AND(NOT(Standard="EN"),NOT('Bearing schedule'!BK6&gt;0)),
COUNTIF(Positions,'Bearing schedule'!BK5)&lt;&gt;1,
AND('Bearing schedule'!BK3="GL",OR('Bearing schedule'!BK9&lt;&gt;0,'Bearing schedule'!BK10&lt;&gt;0,'Bearing schedule'!BK13&lt;&gt;0,'Bearing schedule'!BK14&lt;&gt;0,'Bearing schedule'!BK17&lt;&gt;0,'Bearing schedule'!BK18&lt;&gt;0)),
AND('Bearing schedule'!BK3="FX",OR(MAX('Bearing schedule'!BK19:BK30)&lt;&gt;0,MIN('Bearing schedule'!BK19:BK30)&lt;&gt;0,AND('Bearing schedule'!BK13=0,'Bearing schedule'!BK14=0))),
OR(MAX('Bearing schedule'!BK32:BK37)&gt;0.05,MIN('Bearing schedule'!BK32:BK37)&lt;0),
AND('Bearing schedule'!BK44="GG Long.",OR(MAX('Bearing schedule'!BK19,'Bearing schedule'!BK21,'Bearing schedule'!BK23,'Bearing schedule'!BK25,'Bearing schedule'!BK27,'Bearing schedule'!BK29)&gt;0,MIN('Bearing schedule'!BK19,'Bearing schedule'!BK21,'Bearing schedule'!BK23,'Bearing schedule'!BK25,'Bearing schedule'!BK27,'Bearing schedule'!BK29)&lt;0)),
AND('Bearing schedule'!BK44="GG Trans.",OR(MAX('Bearing schedule'!BK20,'Bearing schedule'!BK22,'Bearing schedule'!BK24,'Bearing schedule'!BK26,'Bearing schedule'!BK28,'Bearing schedule'!BK30)&gt;0,MIN('Bearing schedule'!BK20,'Bearing schedule'!BK22,'Bearing schedule'!BK24,'Bearing schedule'!BK26,'Bearing schedule'!BK28,'Bearing schedule'!BK30)&lt;0))
)),"ERROR","")</f>
        <v/>
      </c>
      <c r="BM46" s="40" t="str">
        <f>IF(AND(NOT(ISBLANK('Bearing schedule'!BL5)),OR(
'Bearing schedule'!BL44="GG ERROR",
OR(ISNUMBER(SEARCH("\",'Bearing schedule'!BL5)),ISNUMBER(SEARCH("/",'Bearing schedule'!BL5)),ISNUMBER(SEARCH("[",'Bearing schedule'!BL5)),ISNUMBER(SEARCH("]",'Bearing schedule'!BL5))),
NOT('Bearing schedule'!BL11&gt;0),
NOT('Bearing schedule'!BL7&gt;0),
AND(NOT(Standard="EN"),NOT('Bearing schedule'!BL6&gt;0)),
COUNTIF(Positions,'Bearing schedule'!BL5)&lt;&gt;1,
AND('Bearing schedule'!BL3="GL",OR('Bearing schedule'!BL9&lt;&gt;0,'Bearing schedule'!BL10&lt;&gt;0,'Bearing schedule'!BL13&lt;&gt;0,'Bearing schedule'!BL14&lt;&gt;0,'Bearing schedule'!BL17&lt;&gt;0,'Bearing schedule'!BL18&lt;&gt;0)),
AND('Bearing schedule'!BL3="FX",OR(MAX('Bearing schedule'!BL19:BL30)&lt;&gt;0,MIN('Bearing schedule'!BL19:BL30)&lt;&gt;0,AND('Bearing schedule'!BL13=0,'Bearing schedule'!BL14=0))),
OR(MAX('Bearing schedule'!BL32:BL37)&gt;0.05,MIN('Bearing schedule'!BL32:BL37)&lt;0),
AND('Bearing schedule'!BL44="GG Long.",OR(MAX('Bearing schedule'!BL19,'Bearing schedule'!BL21,'Bearing schedule'!BL23,'Bearing schedule'!BL25,'Bearing schedule'!BL27,'Bearing schedule'!BL29)&gt;0,MIN('Bearing schedule'!BL19,'Bearing schedule'!BL21,'Bearing schedule'!BL23,'Bearing schedule'!BL25,'Bearing schedule'!BL27,'Bearing schedule'!BL29)&lt;0)),
AND('Bearing schedule'!BL44="GG Trans.",OR(MAX('Bearing schedule'!BL20,'Bearing schedule'!BL22,'Bearing schedule'!BL24,'Bearing schedule'!BL26,'Bearing schedule'!BL28,'Bearing schedule'!BL30)&gt;0,MIN('Bearing schedule'!BL20,'Bearing schedule'!BL22,'Bearing schedule'!BL24,'Bearing schedule'!BL26,'Bearing schedule'!BL28,'Bearing schedule'!BL30)&lt;0))
)),"ERROR","")</f>
        <v/>
      </c>
      <c r="BN46" s="40" t="str">
        <f>IF(AND(NOT(ISBLANK('Bearing schedule'!BM5)),OR(
'Bearing schedule'!BM44="GG ERROR",
OR(ISNUMBER(SEARCH("\",'Bearing schedule'!BM5)),ISNUMBER(SEARCH("/",'Bearing schedule'!BM5)),ISNUMBER(SEARCH("[",'Bearing schedule'!BM5)),ISNUMBER(SEARCH("]",'Bearing schedule'!BM5))),
NOT('Bearing schedule'!BM11&gt;0),
NOT('Bearing schedule'!BM7&gt;0),
AND(NOT(Standard="EN"),NOT('Bearing schedule'!BM6&gt;0)),
COUNTIF(Positions,'Bearing schedule'!BM5)&lt;&gt;1,
AND('Bearing schedule'!BM3="GL",OR('Bearing schedule'!BM9&lt;&gt;0,'Bearing schedule'!BM10&lt;&gt;0,'Bearing schedule'!BM13&lt;&gt;0,'Bearing schedule'!BM14&lt;&gt;0,'Bearing schedule'!BM17&lt;&gt;0,'Bearing schedule'!BM18&lt;&gt;0)),
AND('Bearing schedule'!BM3="FX",OR(MAX('Bearing schedule'!BM19:BM30)&lt;&gt;0,MIN('Bearing schedule'!BM19:BM30)&lt;&gt;0,AND('Bearing schedule'!BM13=0,'Bearing schedule'!BM14=0))),
OR(MAX('Bearing schedule'!BM32:BM37)&gt;0.05,MIN('Bearing schedule'!BM32:BM37)&lt;0),
AND('Bearing schedule'!BM44="GG Long.",OR(MAX('Bearing schedule'!BM19,'Bearing schedule'!BM21,'Bearing schedule'!BM23,'Bearing schedule'!BM25,'Bearing schedule'!BM27,'Bearing schedule'!BM29)&gt;0,MIN('Bearing schedule'!BM19,'Bearing schedule'!BM21,'Bearing schedule'!BM23,'Bearing schedule'!BM25,'Bearing schedule'!BM27,'Bearing schedule'!BM29)&lt;0)),
AND('Bearing schedule'!BM44="GG Trans.",OR(MAX('Bearing schedule'!BM20,'Bearing schedule'!BM22,'Bearing schedule'!BM24,'Bearing schedule'!BM26,'Bearing schedule'!BM28,'Bearing schedule'!BM30)&gt;0,MIN('Bearing schedule'!BM20,'Bearing schedule'!BM22,'Bearing schedule'!BM24,'Bearing schedule'!BM26,'Bearing schedule'!BM28,'Bearing schedule'!BM30)&lt;0))
)),"ERROR","")</f>
        <v/>
      </c>
      <c r="BO46" s="40" t="str">
        <f>IF(AND(NOT(ISBLANK('Bearing schedule'!BN5)),OR(
'Bearing schedule'!BN44="GG ERROR",
OR(ISNUMBER(SEARCH("\",'Bearing schedule'!BN5)),ISNUMBER(SEARCH("/",'Bearing schedule'!BN5)),ISNUMBER(SEARCH("[",'Bearing schedule'!BN5)),ISNUMBER(SEARCH("]",'Bearing schedule'!BN5))),
NOT('Bearing schedule'!BN11&gt;0),
NOT('Bearing schedule'!BN7&gt;0),
AND(NOT(Standard="EN"),NOT('Bearing schedule'!BN6&gt;0)),
COUNTIF(Positions,'Bearing schedule'!BN5)&lt;&gt;1,
AND('Bearing schedule'!BN3="GL",OR('Bearing schedule'!BN9&lt;&gt;0,'Bearing schedule'!BN10&lt;&gt;0,'Bearing schedule'!BN13&lt;&gt;0,'Bearing schedule'!BN14&lt;&gt;0,'Bearing schedule'!BN17&lt;&gt;0,'Bearing schedule'!BN18&lt;&gt;0)),
AND('Bearing schedule'!BN3="FX",OR(MAX('Bearing schedule'!BN19:BN30)&lt;&gt;0,MIN('Bearing schedule'!BN19:BN30)&lt;&gt;0,AND('Bearing schedule'!BN13=0,'Bearing schedule'!BN14=0))),
OR(MAX('Bearing schedule'!BN32:BN37)&gt;0.05,MIN('Bearing schedule'!BN32:BN37)&lt;0),
AND('Bearing schedule'!BN44="GG Long.",OR(MAX('Bearing schedule'!BN19,'Bearing schedule'!BN21,'Bearing schedule'!BN23,'Bearing schedule'!BN25,'Bearing schedule'!BN27,'Bearing schedule'!BN29)&gt;0,MIN('Bearing schedule'!BN19,'Bearing schedule'!BN21,'Bearing schedule'!BN23,'Bearing schedule'!BN25,'Bearing schedule'!BN27,'Bearing schedule'!BN29)&lt;0)),
AND('Bearing schedule'!BN44="GG Trans.",OR(MAX('Bearing schedule'!BN20,'Bearing schedule'!BN22,'Bearing schedule'!BN24,'Bearing schedule'!BN26,'Bearing schedule'!BN28,'Bearing schedule'!BN30)&gt;0,MIN('Bearing schedule'!BN20,'Bearing schedule'!BN22,'Bearing schedule'!BN24,'Bearing schedule'!BN26,'Bearing schedule'!BN28,'Bearing schedule'!BN30)&lt;0))
)),"ERROR","")</f>
        <v/>
      </c>
      <c r="BP46" s="40" t="str">
        <f>IF(AND(NOT(ISBLANK('Bearing schedule'!BO5)),OR(
'Bearing schedule'!BO44="GG ERROR",
OR(ISNUMBER(SEARCH("\",'Bearing schedule'!BO5)),ISNUMBER(SEARCH("/",'Bearing schedule'!BO5)),ISNUMBER(SEARCH("[",'Bearing schedule'!BO5)),ISNUMBER(SEARCH("]",'Bearing schedule'!BO5))),
NOT('Bearing schedule'!BO11&gt;0),
NOT('Bearing schedule'!BO7&gt;0),
AND(NOT(Standard="EN"),NOT('Bearing schedule'!BO6&gt;0)),
COUNTIF(Positions,'Bearing schedule'!BO5)&lt;&gt;1,
AND('Bearing schedule'!BO3="GL",OR('Bearing schedule'!BO9&lt;&gt;0,'Bearing schedule'!BO10&lt;&gt;0,'Bearing schedule'!BO13&lt;&gt;0,'Bearing schedule'!BO14&lt;&gt;0,'Bearing schedule'!BO17&lt;&gt;0,'Bearing schedule'!BO18&lt;&gt;0)),
AND('Bearing schedule'!BO3="FX",OR(MAX('Bearing schedule'!BO19:BO30)&lt;&gt;0,MIN('Bearing schedule'!BO19:BO30)&lt;&gt;0,AND('Bearing schedule'!BO13=0,'Bearing schedule'!BO14=0))),
OR(MAX('Bearing schedule'!BO32:BO37)&gt;0.05,MIN('Bearing schedule'!BO32:BO37)&lt;0),
AND('Bearing schedule'!BO44="GG Long.",OR(MAX('Bearing schedule'!BO19,'Bearing schedule'!BO21,'Bearing schedule'!BO23,'Bearing schedule'!BO25,'Bearing schedule'!BO27,'Bearing schedule'!BO29)&gt;0,MIN('Bearing schedule'!BO19,'Bearing schedule'!BO21,'Bearing schedule'!BO23,'Bearing schedule'!BO25,'Bearing schedule'!BO27,'Bearing schedule'!BO29)&lt;0)),
AND('Bearing schedule'!BO44="GG Trans.",OR(MAX('Bearing schedule'!BO20,'Bearing schedule'!BO22,'Bearing schedule'!BO24,'Bearing schedule'!BO26,'Bearing schedule'!BO28,'Bearing schedule'!BO30)&gt;0,MIN('Bearing schedule'!BO20,'Bearing schedule'!BO22,'Bearing schedule'!BO24,'Bearing schedule'!BO26,'Bearing schedule'!BO28,'Bearing schedule'!BO30)&lt;0))
)),"ERROR","")</f>
        <v/>
      </c>
      <c r="BQ46" s="40" t="str">
        <f>IF(AND(NOT(ISBLANK('Bearing schedule'!BP5)),OR(
'Bearing schedule'!BP44="GG ERROR",
OR(ISNUMBER(SEARCH("\",'Bearing schedule'!BP5)),ISNUMBER(SEARCH("/",'Bearing schedule'!BP5)),ISNUMBER(SEARCH("[",'Bearing schedule'!BP5)),ISNUMBER(SEARCH("]",'Bearing schedule'!BP5))),
NOT('Bearing schedule'!BP11&gt;0),
NOT('Bearing schedule'!BP7&gt;0),
AND(NOT(Standard="EN"),NOT('Bearing schedule'!BP6&gt;0)),
COUNTIF(Positions,'Bearing schedule'!BP5)&lt;&gt;1,
AND('Bearing schedule'!BP3="GL",OR('Bearing schedule'!BP9&lt;&gt;0,'Bearing schedule'!BP10&lt;&gt;0,'Bearing schedule'!BP13&lt;&gt;0,'Bearing schedule'!BP14&lt;&gt;0,'Bearing schedule'!BP17&lt;&gt;0,'Bearing schedule'!BP18&lt;&gt;0)),
AND('Bearing schedule'!BP3="FX",OR(MAX('Bearing schedule'!BP19:BP30)&lt;&gt;0,MIN('Bearing schedule'!BP19:BP30)&lt;&gt;0,AND('Bearing schedule'!BP13=0,'Bearing schedule'!BP14=0))),
OR(MAX('Bearing schedule'!BP32:BP37)&gt;0.05,MIN('Bearing schedule'!BP32:BP37)&lt;0),
AND('Bearing schedule'!BP44="GG Long.",OR(MAX('Bearing schedule'!BP19,'Bearing schedule'!BP21,'Bearing schedule'!BP23,'Bearing schedule'!BP25,'Bearing schedule'!BP27,'Bearing schedule'!BP29)&gt;0,MIN('Bearing schedule'!BP19,'Bearing schedule'!BP21,'Bearing schedule'!BP23,'Bearing schedule'!BP25,'Bearing schedule'!BP27,'Bearing schedule'!BP29)&lt;0)),
AND('Bearing schedule'!BP44="GG Trans.",OR(MAX('Bearing schedule'!BP20,'Bearing schedule'!BP22,'Bearing schedule'!BP24,'Bearing schedule'!BP26,'Bearing schedule'!BP28,'Bearing schedule'!BP30)&gt;0,MIN('Bearing schedule'!BP20,'Bearing schedule'!BP22,'Bearing schedule'!BP24,'Bearing schedule'!BP26,'Bearing schedule'!BP28,'Bearing schedule'!BP30)&lt;0))
)),"ERROR","")</f>
        <v/>
      </c>
      <c r="BR46" s="40" t="str">
        <f>IF(AND(NOT(ISBLANK('Bearing schedule'!BQ5)),OR(
'Bearing schedule'!BQ44="GG ERROR",
OR(ISNUMBER(SEARCH("\",'Bearing schedule'!BQ5)),ISNUMBER(SEARCH("/",'Bearing schedule'!BQ5)),ISNUMBER(SEARCH("[",'Bearing schedule'!BQ5)),ISNUMBER(SEARCH("]",'Bearing schedule'!BQ5))),
NOT('Bearing schedule'!BQ11&gt;0),
NOT('Bearing schedule'!BQ7&gt;0),
AND(NOT(Standard="EN"),NOT('Bearing schedule'!BQ6&gt;0)),
COUNTIF(Positions,'Bearing schedule'!BQ5)&lt;&gt;1,
AND('Bearing schedule'!BQ3="GL",OR('Bearing schedule'!BQ9&lt;&gt;0,'Bearing schedule'!BQ10&lt;&gt;0,'Bearing schedule'!BQ13&lt;&gt;0,'Bearing schedule'!BQ14&lt;&gt;0,'Bearing schedule'!BQ17&lt;&gt;0,'Bearing schedule'!BQ18&lt;&gt;0)),
AND('Bearing schedule'!BQ3="FX",OR(MAX('Bearing schedule'!BQ19:BQ30)&lt;&gt;0,MIN('Bearing schedule'!BQ19:BQ30)&lt;&gt;0,AND('Bearing schedule'!BQ13=0,'Bearing schedule'!BQ14=0))),
OR(MAX('Bearing schedule'!BQ32:BQ37)&gt;0.05,MIN('Bearing schedule'!BQ32:BQ37)&lt;0),
AND('Bearing schedule'!BQ44="GG Long.",OR(MAX('Bearing schedule'!BQ19,'Bearing schedule'!BQ21,'Bearing schedule'!BQ23,'Bearing schedule'!BQ25,'Bearing schedule'!BQ27,'Bearing schedule'!BQ29)&gt;0,MIN('Bearing schedule'!BQ19,'Bearing schedule'!BQ21,'Bearing schedule'!BQ23,'Bearing schedule'!BQ25,'Bearing schedule'!BQ27,'Bearing schedule'!BQ29)&lt;0)),
AND('Bearing schedule'!BQ44="GG Trans.",OR(MAX('Bearing schedule'!BQ20,'Bearing schedule'!BQ22,'Bearing schedule'!BQ24,'Bearing schedule'!BQ26,'Bearing schedule'!BQ28,'Bearing schedule'!BQ30)&gt;0,MIN('Bearing schedule'!BQ20,'Bearing schedule'!BQ22,'Bearing schedule'!BQ24,'Bearing schedule'!BQ26,'Bearing schedule'!BQ28,'Bearing schedule'!BQ30)&lt;0))
)),"ERROR","")</f>
        <v/>
      </c>
      <c r="BS46" s="40" t="str">
        <f>IF(AND(NOT(ISBLANK('Bearing schedule'!BR5)),OR(
'Bearing schedule'!BR44="GG ERROR",
OR(ISNUMBER(SEARCH("\",'Bearing schedule'!BR5)),ISNUMBER(SEARCH("/",'Bearing schedule'!BR5)),ISNUMBER(SEARCH("[",'Bearing schedule'!BR5)),ISNUMBER(SEARCH("]",'Bearing schedule'!BR5))),
NOT('Bearing schedule'!BR11&gt;0),
NOT('Bearing schedule'!BR7&gt;0),
AND(NOT(Standard="EN"),NOT('Bearing schedule'!BR6&gt;0)),
COUNTIF(Positions,'Bearing schedule'!BR5)&lt;&gt;1,
AND('Bearing schedule'!BR3="GL",OR('Bearing schedule'!BR9&lt;&gt;0,'Bearing schedule'!BR10&lt;&gt;0,'Bearing schedule'!BR13&lt;&gt;0,'Bearing schedule'!BR14&lt;&gt;0,'Bearing schedule'!BR17&lt;&gt;0,'Bearing schedule'!BR18&lt;&gt;0)),
AND('Bearing schedule'!BR3="FX",OR(MAX('Bearing schedule'!BR19:BR30)&lt;&gt;0,MIN('Bearing schedule'!BR19:BR30)&lt;&gt;0,AND('Bearing schedule'!BR13=0,'Bearing schedule'!BR14=0))),
OR(MAX('Bearing schedule'!BR32:BR37)&gt;0.05,MIN('Bearing schedule'!BR32:BR37)&lt;0),
AND('Bearing schedule'!BR44="GG Long.",OR(MAX('Bearing schedule'!BR19,'Bearing schedule'!BR21,'Bearing schedule'!BR23,'Bearing schedule'!BR25,'Bearing schedule'!BR27,'Bearing schedule'!BR29)&gt;0,MIN('Bearing schedule'!BR19,'Bearing schedule'!BR21,'Bearing schedule'!BR23,'Bearing schedule'!BR25,'Bearing schedule'!BR27,'Bearing schedule'!BR29)&lt;0)),
AND('Bearing schedule'!BR44="GG Trans.",OR(MAX('Bearing schedule'!BR20,'Bearing schedule'!BR22,'Bearing schedule'!BR24,'Bearing schedule'!BR26,'Bearing schedule'!BR28,'Bearing schedule'!BR30)&gt;0,MIN('Bearing schedule'!BR20,'Bearing schedule'!BR22,'Bearing schedule'!BR24,'Bearing schedule'!BR26,'Bearing schedule'!BR28,'Bearing schedule'!BR30)&lt;0))
)),"ERROR","")</f>
        <v/>
      </c>
      <c r="BT46" s="40" t="str">
        <f>IF(AND(NOT(ISBLANK('Bearing schedule'!BS5)),OR(
'Bearing schedule'!BS44="GG ERROR",
OR(ISNUMBER(SEARCH("\",'Bearing schedule'!BS5)),ISNUMBER(SEARCH("/",'Bearing schedule'!BS5)),ISNUMBER(SEARCH("[",'Bearing schedule'!BS5)),ISNUMBER(SEARCH("]",'Bearing schedule'!BS5))),
NOT('Bearing schedule'!BS11&gt;0),
NOT('Bearing schedule'!BS7&gt;0),
AND(NOT(Standard="EN"),NOT('Bearing schedule'!BS6&gt;0)),
COUNTIF(Positions,'Bearing schedule'!BS5)&lt;&gt;1,
AND('Bearing schedule'!BS3="GL",OR('Bearing schedule'!BS9&lt;&gt;0,'Bearing schedule'!BS10&lt;&gt;0,'Bearing schedule'!BS13&lt;&gt;0,'Bearing schedule'!BS14&lt;&gt;0,'Bearing schedule'!BS17&lt;&gt;0,'Bearing schedule'!BS18&lt;&gt;0)),
AND('Bearing schedule'!BS3="FX",OR(MAX('Bearing schedule'!BS19:BS30)&lt;&gt;0,MIN('Bearing schedule'!BS19:BS30)&lt;&gt;0,AND('Bearing schedule'!BS13=0,'Bearing schedule'!BS14=0))),
OR(MAX('Bearing schedule'!BS32:BS37)&gt;0.05,MIN('Bearing schedule'!BS32:BS37)&lt;0),
AND('Bearing schedule'!BS44="GG Long.",OR(MAX('Bearing schedule'!BS19,'Bearing schedule'!BS21,'Bearing schedule'!BS23,'Bearing schedule'!BS25,'Bearing schedule'!BS27,'Bearing schedule'!BS29)&gt;0,MIN('Bearing schedule'!BS19,'Bearing schedule'!BS21,'Bearing schedule'!BS23,'Bearing schedule'!BS25,'Bearing schedule'!BS27,'Bearing schedule'!BS29)&lt;0)),
AND('Bearing schedule'!BS44="GG Trans.",OR(MAX('Bearing schedule'!BS20,'Bearing schedule'!BS22,'Bearing schedule'!BS24,'Bearing schedule'!BS26,'Bearing schedule'!BS28,'Bearing schedule'!BS30)&gt;0,MIN('Bearing schedule'!BS20,'Bearing schedule'!BS22,'Bearing schedule'!BS24,'Bearing schedule'!BS26,'Bearing schedule'!BS28,'Bearing schedule'!BS30)&lt;0))
)),"ERROR","")</f>
        <v/>
      </c>
      <c r="BU46" s="40" t="str">
        <f>IF(AND(NOT(ISBLANK('Bearing schedule'!BT5)),OR(
'Bearing schedule'!BT44="GG ERROR",
OR(ISNUMBER(SEARCH("\",'Bearing schedule'!BT5)),ISNUMBER(SEARCH("/",'Bearing schedule'!BT5)),ISNUMBER(SEARCH("[",'Bearing schedule'!BT5)),ISNUMBER(SEARCH("]",'Bearing schedule'!BT5))),
NOT('Bearing schedule'!BT11&gt;0),
NOT('Bearing schedule'!BT7&gt;0),
AND(NOT(Standard="EN"),NOT('Bearing schedule'!BT6&gt;0)),
COUNTIF(Positions,'Bearing schedule'!BT5)&lt;&gt;1,
AND('Bearing schedule'!BT3="GL",OR('Bearing schedule'!BT9&lt;&gt;0,'Bearing schedule'!BT10&lt;&gt;0,'Bearing schedule'!BT13&lt;&gt;0,'Bearing schedule'!BT14&lt;&gt;0,'Bearing schedule'!BT17&lt;&gt;0,'Bearing schedule'!BT18&lt;&gt;0)),
AND('Bearing schedule'!BT3="FX",OR(MAX('Bearing schedule'!BT19:BT30)&lt;&gt;0,MIN('Bearing schedule'!BT19:BT30)&lt;&gt;0,AND('Bearing schedule'!BT13=0,'Bearing schedule'!BT14=0))),
OR(MAX('Bearing schedule'!BT32:BT37)&gt;0.05,MIN('Bearing schedule'!BT32:BT37)&lt;0),
AND('Bearing schedule'!BT44="GG Long.",OR(MAX('Bearing schedule'!BT19,'Bearing schedule'!BT21,'Bearing schedule'!BT23,'Bearing schedule'!BT25,'Bearing schedule'!BT27,'Bearing schedule'!BT29)&gt;0,MIN('Bearing schedule'!BT19,'Bearing schedule'!BT21,'Bearing schedule'!BT23,'Bearing schedule'!BT25,'Bearing schedule'!BT27,'Bearing schedule'!BT29)&lt;0)),
AND('Bearing schedule'!BT44="GG Trans.",OR(MAX('Bearing schedule'!BT20,'Bearing schedule'!BT22,'Bearing schedule'!BT24,'Bearing schedule'!BT26,'Bearing schedule'!BT28,'Bearing schedule'!BT30)&gt;0,MIN('Bearing schedule'!BT20,'Bearing schedule'!BT22,'Bearing schedule'!BT24,'Bearing schedule'!BT26,'Bearing schedule'!BT28,'Bearing schedule'!BT30)&lt;0))
)),"ERROR","")</f>
        <v/>
      </c>
      <c r="BV46" s="40" t="str">
        <f>IF(AND(NOT(ISBLANK('Bearing schedule'!BU5)),OR(
'Bearing schedule'!BU44="GG ERROR",
OR(ISNUMBER(SEARCH("\",'Bearing schedule'!BU5)),ISNUMBER(SEARCH("/",'Bearing schedule'!BU5)),ISNUMBER(SEARCH("[",'Bearing schedule'!BU5)),ISNUMBER(SEARCH("]",'Bearing schedule'!BU5))),
NOT('Bearing schedule'!BU11&gt;0),
NOT('Bearing schedule'!BU7&gt;0),
AND(NOT(Standard="EN"),NOT('Bearing schedule'!BU6&gt;0)),
COUNTIF(Positions,'Bearing schedule'!BU5)&lt;&gt;1,
AND('Bearing schedule'!BU3="GL",OR('Bearing schedule'!BU9&lt;&gt;0,'Bearing schedule'!BU10&lt;&gt;0,'Bearing schedule'!BU13&lt;&gt;0,'Bearing schedule'!BU14&lt;&gt;0,'Bearing schedule'!BU17&lt;&gt;0,'Bearing schedule'!BU18&lt;&gt;0)),
AND('Bearing schedule'!BU3="FX",OR(MAX('Bearing schedule'!BU19:BU30)&lt;&gt;0,MIN('Bearing schedule'!BU19:BU30)&lt;&gt;0,AND('Bearing schedule'!BU13=0,'Bearing schedule'!BU14=0))),
OR(MAX('Bearing schedule'!BU32:BU37)&gt;0.05,MIN('Bearing schedule'!BU32:BU37)&lt;0),
AND('Bearing schedule'!BU44="GG Long.",OR(MAX('Bearing schedule'!BU19,'Bearing schedule'!BU21,'Bearing schedule'!BU23,'Bearing schedule'!BU25,'Bearing schedule'!BU27,'Bearing schedule'!BU29)&gt;0,MIN('Bearing schedule'!BU19,'Bearing schedule'!BU21,'Bearing schedule'!BU23,'Bearing schedule'!BU25,'Bearing schedule'!BU27,'Bearing schedule'!BU29)&lt;0)),
AND('Bearing schedule'!BU44="GG Trans.",OR(MAX('Bearing schedule'!BU20,'Bearing schedule'!BU22,'Bearing schedule'!BU24,'Bearing schedule'!BU26,'Bearing schedule'!BU28,'Bearing schedule'!BU30)&gt;0,MIN('Bearing schedule'!BU20,'Bearing schedule'!BU22,'Bearing schedule'!BU24,'Bearing schedule'!BU26,'Bearing schedule'!BU28,'Bearing schedule'!BU30)&lt;0))
)),"ERROR","")</f>
        <v/>
      </c>
      <c r="BW46" s="40" t="str">
        <f>IF(AND(NOT(ISBLANK('Bearing schedule'!BV5)),OR(
'Bearing schedule'!BV44="GG ERROR",
OR(ISNUMBER(SEARCH("\",'Bearing schedule'!BV5)),ISNUMBER(SEARCH("/",'Bearing schedule'!BV5)),ISNUMBER(SEARCH("[",'Bearing schedule'!BV5)),ISNUMBER(SEARCH("]",'Bearing schedule'!BV5))),
NOT('Bearing schedule'!BV11&gt;0),
NOT('Bearing schedule'!BV7&gt;0),
AND(NOT(Standard="EN"),NOT('Bearing schedule'!BV6&gt;0)),
COUNTIF(Positions,'Bearing schedule'!BV5)&lt;&gt;1,
AND('Bearing schedule'!BV3="GL",OR('Bearing schedule'!BV9&lt;&gt;0,'Bearing schedule'!BV10&lt;&gt;0,'Bearing schedule'!BV13&lt;&gt;0,'Bearing schedule'!BV14&lt;&gt;0,'Bearing schedule'!BV17&lt;&gt;0,'Bearing schedule'!BV18&lt;&gt;0)),
AND('Bearing schedule'!BV3="FX",OR(MAX('Bearing schedule'!BV19:BV30)&lt;&gt;0,MIN('Bearing schedule'!BV19:BV30)&lt;&gt;0,AND('Bearing schedule'!BV13=0,'Bearing schedule'!BV14=0))),
OR(MAX('Bearing schedule'!BV32:BV37)&gt;0.05,MIN('Bearing schedule'!BV32:BV37)&lt;0),
AND('Bearing schedule'!BV44="GG Long.",OR(MAX('Bearing schedule'!BV19,'Bearing schedule'!BV21,'Bearing schedule'!BV23,'Bearing schedule'!BV25,'Bearing schedule'!BV27,'Bearing schedule'!BV29)&gt;0,MIN('Bearing schedule'!BV19,'Bearing schedule'!BV21,'Bearing schedule'!BV23,'Bearing schedule'!BV25,'Bearing schedule'!BV27,'Bearing schedule'!BV29)&lt;0)),
AND('Bearing schedule'!BV44="GG Trans.",OR(MAX('Bearing schedule'!BV20,'Bearing schedule'!BV22,'Bearing schedule'!BV24,'Bearing schedule'!BV26,'Bearing schedule'!BV28,'Bearing schedule'!BV30)&gt;0,MIN('Bearing schedule'!BV20,'Bearing schedule'!BV22,'Bearing schedule'!BV24,'Bearing schedule'!BV26,'Bearing schedule'!BV28,'Bearing schedule'!BV30)&lt;0))
)),"ERROR","")</f>
        <v/>
      </c>
      <c r="BX46" s="40" t="str">
        <f>IF(AND(NOT(ISBLANK('Bearing schedule'!BW5)),OR(
'Bearing schedule'!BW44="GG ERROR",
OR(ISNUMBER(SEARCH("\",'Bearing schedule'!BW5)),ISNUMBER(SEARCH("/",'Bearing schedule'!BW5)),ISNUMBER(SEARCH("[",'Bearing schedule'!BW5)),ISNUMBER(SEARCH("]",'Bearing schedule'!BW5))),
NOT('Bearing schedule'!BW11&gt;0),
NOT('Bearing schedule'!BW7&gt;0),
AND(NOT(Standard="EN"),NOT('Bearing schedule'!BW6&gt;0)),
COUNTIF(Positions,'Bearing schedule'!BW5)&lt;&gt;1,
AND('Bearing schedule'!BW3="GL",OR('Bearing schedule'!BW9&lt;&gt;0,'Bearing schedule'!BW10&lt;&gt;0,'Bearing schedule'!BW13&lt;&gt;0,'Bearing schedule'!BW14&lt;&gt;0,'Bearing schedule'!BW17&lt;&gt;0,'Bearing schedule'!BW18&lt;&gt;0)),
AND('Bearing schedule'!BW3="FX",OR(MAX('Bearing schedule'!BW19:BW30)&lt;&gt;0,MIN('Bearing schedule'!BW19:BW30)&lt;&gt;0,AND('Bearing schedule'!BW13=0,'Bearing schedule'!BW14=0))),
OR(MAX('Bearing schedule'!BW32:BW37)&gt;0.05,MIN('Bearing schedule'!BW32:BW37)&lt;0),
AND('Bearing schedule'!BW44="GG Long.",OR(MAX('Bearing schedule'!BW19,'Bearing schedule'!BW21,'Bearing schedule'!BW23,'Bearing schedule'!BW25,'Bearing schedule'!BW27,'Bearing schedule'!BW29)&gt;0,MIN('Bearing schedule'!BW19,'Bearing schedule'!BW21,'Bearing schedule'!BW23,'Bearing schedule'!BW25,'Bearing schedule'!BW27,'Bearing schedule'!BW29)&lt;0)),
AND('Bearing schedule'!BW44="GG Trans.",OR(MAX('Bearing schedule'!BW20,'Bearing schedule'!BW22,'Bearing schedule'!BW24,'Bearing schedule'!BW26,'Bearing schedule'!BW28,'Bearing schedule'!BW30)&gt;0,MIN('Bearing schedule'!BW20,'Bearing schedule'!BW22,'Bearing schedule'!BW24,'Bearing schedule'!BW26,'Bearing schedule'!BW28,'Bearing schedule'!BW30)&lt;0))
)),"ERROR","")</f>
        <v/>
      </c>
      <c r="BY46" s="40" t="str">
        <f>IF(AND(NOT(ISBLANK('Bearing schedule'!BX5)),OR(
'Bearing schedule'!BX44="GG ERROR",
OR(ISNUMBER(SEARCH("\",'Bearing schedule'!BX5)),ISNUMBER(SEARCH("/",'Bearing schedule'!BX5)),ISNUMBER(SEARCH("[",'Bearing schedule'!BX5)),ISNUMBER(SEARCH("]",'Bearing schedule'!BX5))),
NOT('Bearing schedule'!BX11&gt;0),
NOT('Bearing schedule'!BX7&gt;0),
AND(NOT(Standard="EN"),NOT('Bearing schedule'!BX6&gt;0)),
COUNTIF(Positions,'Bearing schedule'!BX5)&lt;&gt;1,
AND('Bearing schedule'!BX3="GL",OR('Bearing schedule'!BX9&lt;&gt;0,'Bearing schedule'!BX10&lt;&gt;0,'Bearing schedule'!BX13&lt;&gt;0,'Bearing schedule'!BX14&lt;&gt;0,'Bearing schedule'!BX17&lt;&gt;0,'Bearing schedule'!BX18&lt;&gt;0)),
AND('Bearing schedule'!BX3="FX",OR(MAX('Bearing schedule'!BX19:BX30)&lt;&gt;0,MIN('Bearing schedule'!BX19:BX30)&lt;&gt;0,AND('Bearing schedule'!BX13=0,'Bearing schedule'!BX14=0))),
OR(MAX('Bearing schedule'!BX32:BX37)&gt;0.05,MIN('Bearing schedule'!BX32:BX37)&lt;0),
AND('Bearing schedule'!BX44="GG Long.",OR(MAX('Bearing schedule'!BX19,'Bearing schedule'!BX21,'Bearing schedule'!BX23,'Bearing schedule'!BX25,'Bearing schedule'!BX27,'Bearing schedule'!BX29)&gt;0,MIN('Bearing schedule'!BX19,'Bearing schedule'!BX21,'Bearing schedule'!BX23,'Bearing schedule'!BX25,'Bearing schedule'!BX27,'Bearing schedule'!BX29)&lt;0)),
AND('Bearing schedule'!BX44="GG Trans.",OR(MAX('Bearing schedule'!BX20,'Bearing schedule'!BX22,'Bearing schedule'!BX24,'Bearing schedule'!BX26,'Bearing schedule'!BX28,'Bearing schedule'!BX30)&gt;0,MIN('Bearing schedule'!BX20,'Bearing schedule'!BX22,'Bearing schedule'!BX24,'Bearing schedule'!BX26,'Bearing schedule'!BX28,'Bearing schedule'!BX30)&lt;0))
)),"ERROR","")</f>
        <v/>
      </c>
      <c r="BZ46" s="40" t="str">
        <f>IF(AND(NOT(ISBLANK('Bearing schedule'!BY5)),OR(
'Bearing schedule'!BY44="GG ERROR",
OR(ISNUMBER(SEARCH("\",'Bearing schedule'!BY5)),ISNUMBER(SEARCH("/",'Bearing schedule'!BY5)),ISNUMBER(SEARCH("[",'Bearing schedule'!BY5)),ISNUMBER(SEARCH("]",'Bearing schedule'!BY5))),
NOT('Bearing schedule'!BY11&gt;0),
NOT('Bearing schedule'!BY7&gt;0),
AND(NOT(Standard="EN"),NOT('Bearing schedule'!BY6&gt;0)),
COUNTIF(Positions,'Bearing schedule'!BY5)&lt;&gt;1,
AND('Bearing schedule'!BY3="GL",OR('Bearing schedule'!BY9&lt;&gt;0,'Bearing schedule'!BY10&lt;&gt;0,'Bearing schedule'!BY13&lt;&gt;0,'Bearing schedule'!BY14&lt;&gt;0,'Bearing schedule'!BY17&lt;&gt;0,'Bearing schedule'!BY18&lt;&gt;0)),
AND('Bearing schedule'!BY3="FX",OR(MAX('Bearing schedule'!BY19:BY30)&lt;&gt;0,MIN('Bearing schedule'!BY19:BY30)&lt;&gt;0,AND('Bearing schedule'!BY13=0,'Bearing schedule'!BY14=0))),
OR(MAX('Bearing schedule'!BY32:BY37)&gt;0.05,MIN('Bearing schedule'!BY32:BY37)&lt;0),
AND('Bearing schedule'!BY44="GG Long.",OR(MAX('Bearing schedule'!BY19,'Bearing schedule'!BY21,'Bearing schedule'!BY23,'Bearing schedule'!BY25,'Bearing schedule'!BY27,'Bearing schedule'!BY29)&gt;0,MIN('Bearing schedule'!BY19,'Bearing schedule'!BY21,'Bearing schedule'!BY23,'Bearing schedule'!BY25,'Bearing schedule'!BY27,'Bearing schedule'!BY29)&lt;0)),
AND('Bearing schedule'!BY44="GG Trans.",OR(MAX('Bearing schedule'!BY20,'Bearing schedule'!BY22,'Bearing schedule'!BY24,'Bearing schedule'!BY26,'Bearing schedule'!BY28,'Bearing schedule'!BY30)&gt;0,MIN('Bearing schedule'!BY20,'Bearing schedule'!BY22,'Bearing schedule'!BY24,'Bearing schedule'!BY26,'Bearing schedule'!BY28,'Bearing schedule'!BY30)&lt;0))
)),"ERROR","")</f>
        <v/>
      </c>
      <c r="CA46" s="40" t="str">
        <f>IF(AND(NOT(ISBLANK('Bearing schedule'!BZ5)),OR(
'Bearing schedule'!BZ44="GG ERROR",
OR(ISNUMBER(SEARCH("\",'Bearing schedule'!BZ5)),ISNUMBER(SEARCH("/",'Bearing schedule'!BZ5)),ISNUMBER(SEARCH("[",'Bearing schedule'!BZ5)),ISNUMBER(SEARCH("]",'Bearing schedule'!BZ5))),
NOT('Bearing schedule'!BZ11&gt;0),
NOT('Bearing schedule'!BZ7&gt;0),
AND(NOT(Standard="EN"),NOT('Bearing schedule'!BZ6&gt;0)),
COUNTIF(Positions,'Bearing schedule'!BZ5)&lt;&gt;1,
AND('Bearing schedule'!BZ3="GL",OR('Bearing schedule'!BZ9&lt;&gt;0,'Bearing schedule'!BZ10&lt;&gt;0,'Bearing schedule'!BZ13&lt;&gt;0,'Bearing schedule'!BZ14&lt;&gt;0,'Bearing schedule'!BZ17&lt;&gt;0,'Bearing schedule'!BZ18&lt;&gt;0)),
AND('Bearing schedule'!BZ3="FX",OR(MAX('Bearing schedule'!BZ19:BZ30)&lt;&gt;0,MIN('Bearing schedule'!BZ19:BZ30)&lt;&gt;0,AND('Bearing schedule'!BZ13=0,'Bearing schedule'!BZ14=0))),
OR(MAX('Bearing schedule'!BZ32:BZ37)&gt;0.05,MIN('Bearing schedule'!BZ32:BZ37)&lt;0),
AND('Bearing schedule'!BZ44="GG Long.",OR(MAX('Bearing schedule'!BZ19,'Bearing schedule'!BZ21,'Bearing schedule'!BZ23,'Bearing schedule'!BZ25,'Bearing schedule'!BZ27,'Bearing schedule'!BZ29)&gt;0,MIN('Bearing schedule'!BZ19,'Bearing schedule'!BZ21,'Bearing schedule'!BZ23,'Bearing schedule'!BZ25,'Bearing schedule'!BZ27,'Bearing schedule'!BZ29)&lt;0)),
AND('Bearing schedule'!BZ44="GG Trans.",OR(MAX('Bearing schedule'!BZ20,'Bearing schedule'!BZ22,'Bearing schedule'!BZ24,'Bearing schedule'!BZ26,'Bearing schedule'!BZ28,'Bearing schedule'!BZ30)&gt;0,MIN('Bearing schedule'!BZ20,'Bearing schedule'!BZ22,'Bearing schedule'!BZ24,'Bearing schedule'!BZ26,'Bearing schedule'!BZ28,'Bearing schedule'!BZ30)&lt;0))
)),"ERROR","")</f>
        <v/>
      </c>
      <c r="CB46" s="40" t="str">
        <f>IF(AND(NOT(ISBLANK('Bearing schedule'!CA5)),OR(
'Bearing schedule'!CA44="GG ERROR",
OR(ISNUMBER(SEARCH("\",'Bearing schedule'!CA5)),ISNUMBER(SEARCH("/",'Bearing schedule'!CA5)),ISNUMBER(SEARCH("[",'Bearing schedule'!CA5)),ISNUMBER(SEARCH("]",'Bearing schedule'!CA5))),
NOT('Bearing schedule'!CA11&gt;0),
NOT('Bearing schedule'!CA7&gt;0),
AND(NOT(Standard="EN"),NOT('Bearing schedule'!CA6&gt;0)),
COUNTIF(Positions,'Bearing schedule'!CA5)&lt;&gt;1,
AND('Bearing schedule'!CA3="GL",OR('Bearing schedule'!CA9&lt;&gt;0,'Bearing schedule'!CA10&lt;&gt;0,'Bearing schedule'!CA13&lt;&gt;0,'Bearing schedule'!CA14&lt;&gt;0,'Bearing schedule'!CA17&lt;&gt;0,'Bearing schedule'!CA18&lt;&gt;0)),
AND('Bearing schedule'!CA3="FX",OR(MAX('Bearing schedule'!CA19:CA30)&lt;&gt;0,MIN('Bearing schedule'!CA19:CA30)&lt;&gt;0,AND('Bearing schedule'!CA13=0,'Bearing schedule'!CA14=0))),
OR(MAX('Bearing schedule'!CA32:CA37)&gt;0.05,MIN('Bearing schedule'!CA32:CA37)&lt;0),
AND('Bearing schedule'!CA44="GG Long.",OR(MAX('Bearing schedule'!CA19,'Bearing schedule'!CA21,'Bearing schedule'!CA23,'Bearing schedule'!CA25,'Bearing schedule'!CA27,'Bearing schedule'!CA29)&gt;0,MIN('Bearing schedule'!CA19,'Bearing schedule'!CA21,'Bearing schedule'!CA23,'Bearing schedule'!CA25,'Bearing schedule'!CA27,'Bearing schedule'!CA29)&lt;0)),
AND('Bearing schedule'!CA44="GG Trans.",OR(MAX('Bearing schedule'!CA20,'Bearing schedule'!CA22,'Bearing schedule'!CA24,'Bearing schedule'!CA26,'Bearing schedule'!CA28,'Bearing schedule'!CA30)&gt;0,MIN('Bearing schedule'!CA20,'Bearing schedule'!CA22,'Bearing schedule'!CA24,'Bearing schedule'!CA26,'Bearing schedule'!CA28,'Bearing schedule'!CA30)&lt;0))
)),"ERROR","")</f>
        <v/>
      </c>
      <c r="CC46" s="40" t="str">
        <f>IF(AND(NOT(ISBLANK('Bearing schedule'!CB5)),OR(
'Bearing schedule'!CB44="GG ERROR",
OR(ISNUMBER(SEARCH("\",'Bearing schedule'!CB5)),ISNUMBER(SEARCH("/",'Bearing schedule'!CB5)),ISNUMBER(SEARCH("[",'Bearing schedule'!CB5)),ISNUMBER(SEARCH("]",'Bearing schedule'!CB5))),
NOT('Bearing schedule'!CB11&gt;0),
NOT('Bearing schedule'!CB7&gt;0),
AND(NOT(Standard="EN"),NOT('Bearing schedule'!CB6&gt;0)),
COUNTIF(Positions,'Bearing schedule'!CB5)&lt;&gt;1,
AND('Bearing schedule'!CB3="GL",OR('Bearing schedule'!CB9&lt;&gt;0,'Bearing schedule'!CB10&lt;&gt;0,'Bearing schedule'!CB13&lt;&gt;0,'Bearing schedule'!CB14&lt;&gt;0,'Bearing schedule'!CB17&lt;&gt;0,'Bearing schedule'!CB18&lt;&gt;0)),
AND('Bearing schedule'!CB3="FX",OR(MAX('Bearing schedule'!CB19:CB30)&lt;&gt;0,MIN('Bearing schedule'!CB19:CB30)&lt;&gt;0,AND('Bearing schedule'!CB13=0,'Bearing schedule'!CB14=0))),
OR(MAX('Bearing schedule'!CB32:CB37)&gt;0.05,MIN('Bearing schedule'!CB32:CB37)&lt;0),
AND('Bearing schedule'!CB44="GG Long.",OR(MAX('Bearing schedule'!CB19,'Bearing schedule'!CB21,'Bearing schedule'!CB23,'Bearing schedule'!CB25,'Bearing schedule'!CB27,'Bearing schedule'!CB29)&gt;0,MIN('Bearing schedule'!CB19,'Bearing schedule'!CB21,'Bearing schedule'!CB23,'Bearing schedule'!CB25,'Bearing schedule'!CB27,'Bearing schedule'!CB29)&lt;0)),
AND('Bearing schedule'!CB44="GG Trans.",OR(MAX('Bearing schedule'!CB20,'Bearing schedule'!CB22,'Bearing schedule'!CB24,'Bearing schedule'!CB26,'Bearing schedule'!CB28,'Bearing schedule'!CB30)&gt;0,MIN('Bearing schedule'!CB20,'Bearing schedule'!CB22,'Bearing schedule'!CB24,'Bearing schedule'!CB26,'Bearing schedule'!CB28,'Bearing schedule'!CB30)&lt;0))
)),"ERROR","")</f>
        <v/>
      </c>
      <c r="CD46" s="40" t="str">
        <f>IF(AND(NOT(ISBLANK('Bearing schedule'!CC5)),OR(
'Bearing schedule'!CC44="GG ERROR",
OR(ISNUMBER(SEARCH("\",'Bearing schedule'!CC5)),ISNUMBER(SEARCH("/",'Bearing schedule'!CC5)),ISNUMBER(SEARCH("[",'Bearing schedule'!CC5)),ISNUMBER(SEARCH("]",'Bearing schedule'!CC5))),
NOT('Bearing schedule'!CC11&gt;0),
NOT('Bearing schedule'!CC7&gt;0),
AND(NOT(Standard="EN"),NOT('Bearing schedule'!CC6&gt;0)),
COUNTIF(Positions,'Bearing schedule'!CC5)&lt;&gt;1,
AND('Bearing schedule'!CC3="GL",OR('Bearing schedule'!CC9&lt;&gt;0,'Bearing schedule'!CC10&lt;&gt;0,'Bearing schedule'!CC13&lt;&gt;0,'Bearing schedule'!CC14&lt;&gt;0,'Bearing schedule'!CC17&lt;&gt;0,'Bearing schedule'!CC18&lt;&gt;0)),
AND('Bearing schedule'!CC3="FX",OR(MAX('Bearing schedule'!CC19:CC30)&lt;&gt;0,MIN('Bearing schedule'!CC19:CC30)&lt;&gt;0,AND('Bearing schedule'!CC13=0,'Bearing schedule'!CC14=0))),
OR(MAX('Bearing schedule'!CC32:CC37)&gt;0.05,MIN('Bearing schedule'!CC32:CC37)&lt;0),
AND('Bearing schedule'!CC44="GG Long.",OR(MAX('Bearing schedule'!CC19,'Bearing schedule'!CC21,'Bearing schedule'!CC23,'Bearing schedule'!CC25,'Bearing schedule'!CC27,'Bearing schedule'!CC29)&gt;0,MIN('Bearing schedule'!CC19,'Bearing schedule'!CC21,'Bearing schedule'!CC23,'Bearing schedule'!CC25,'Bearing schedule'!CC27,'Bearing schedule'!CC29)&lt;0)),
AND('Bearing schedule'!CC44="GG Trans.",OR(MAX('Bearing schedule'!CC20,'Bearing schedule'!CC22,'Bearing schedule'!CC24,'Bearing schedule'!CC26,'Bearing schedule'!CC28,'Bearing schedule'!CC30)&gt;0,MIN('Bearing schedule'!CC20,'Bearing schedule'!CC22,'Bearing schedule'!CC24,'Bearing schedule'!CC26,'Bearing schedule'!CC28,'Bearing schedule'!CC30)&lt;0))
)),"ERROR","")</f>
        <v/>
      </c>
      <c r="CE46" s="40" t="str">
        <f>IF(AND(NOT(ISBLANK('Bearing schedule'!CD5)),OR(
'Bearing schedule'!CD44="GG ERROR",
OR(ISNUMBER(SEARCH("\",'Bearing schedule'!CD5)),ISNUMBER(SEARCH("/",'Bearing schedule'!CD5)),ISNUMBER(SEARCH("[",'Bearing schedule'!CD5)),ISNUMBER(SEARCH("]",'Bearing schedule'!CD5))),
NOT('Bearing schedule'!CD11&gt;0),
NOT('Bearing schedule'!CD7&gt;0),
AND(NOT(Standard="EN"),NOT('Bearing schedule'!CD6&gt;0)),
COUNTIF(Positions,'Bearing schedule'!CD5)&lt;&gt;1,
AND('Bearing schedule'!CD3="GL",OR('Bearing schedule'!CD9&lt;&gt;0,'Bearing schedule'!CD10&lt;&gt;0,'Bearing schedule'!CD13&lt;&gt;0,'Bearing schedule'!CD14&lt;&gt;0,'Bearing schedule'!CD17&lt;&gt;0,'Bearing schedule'!CD18&lt;&gt;0)),
AND('Bearing schedule'!CD3="FX",OR(MAX('Bearing schedule'!CD19:CD30)&lt;&gt;0,MIN('Bearing schedule'!CD19:CD30)&lt;&gt;0,AND('Bearing schedule'!CD13=0,'Bearing schedule'!CD14=0))),
OR(MAX('Bearing schedule'!CD32:CD37)&gt;0.05,MIN('Bearing schedule'!CD32:CD37)&lt;0),
AND('Bearing schedule'!CD44="GG Long.",OR(MAX('Bearing schedule'!CD19,'Bearing schedule'!CD21,'Bearing schedule'!CD23,'Bearing schedule'!CD25,'Bearing schedule'!CD27,'Bearing schedule'!CD29)&gt;0,MIN('Bearing schedule'!CD19,'Bearing schedule'!CD21,'Bearing schedule'!CD23,'Bearing schedule'!CD25,'Bearing schedule'!CD27,'Bearing schedule'!CD29)&lt;0)),
AND('Bearing schedule'!CD44="GG Trans.",OR(MAX('Bearing schedule'!CD20,'Bearing schedule'!CD22,'Bearing schedule'!CD24,'Bearing schedule'!CD26,'Bearing schedule'!CD28,'Bearing schedule'!CD30)&gt;0,MIN('Bearing schedule'!CD20,'Bearing schedule'!CD22,'Bearing schedule'!CD24,'Bearing schedule'!CD26,'Bearing schedule'!CD28,'Bearing schedule'!CD30)&lt;0))
)),"ERROR","")</f>
        <v/>
      </c>
      <c r="CF46" s="40" t="str">
        <f>IF(AND(NOT(ISBLANK('Bearing schedule'!CE5)),OR(
'Bearing schedule'!CE44="GG ERROR",
OR(ISNUMBER(SEARCH("\",'Bearing schedule'!CE5)),ISNUMBER(SEARCH("/",'Bearing schedule'!CE5)),ISNUMBER(SEARCH("[",'Bearing schedule'!CE5)),ISNUMBER(SEARCH("]",'Bearing schedule'!CE5))),
NOT('Bearing schedule'!CE11&gt;0),
NOT('Bearing schedule'!CE7&gt;0),
AND(NOT(Standard="EN"),NOT('Bearing schedule'!CE6&gt;0)),
COUNTIF(Positions,'Bearing schedule'!CE5)&lt;&gt;1,
AND('Bearing schedule'!CE3="GL",OR('Bearing schedule'!CE9&lt;&gt;0,'Bearing schedule'!CE10&lt;&gt;0,'Bearing schedule'!CE13&lt;&gt;0,'Bearing schedule'!CE14&lt;&gt;0,'Bearing schedule'!CE17&lt;&gt;0,'Bearing schedule'!CE18&lt;&gt;0)),
AND('Bearing schedule'!CE3="FX",OR(MAX('Bearing schedule'!CE19:CE30)&lt;&gt;0,MIN('Bearing schedule'!CE19:CE30)&lt;&gt;0,AND('Bearing schedule'!CE13=0,'Bearing schedule'!CE14=0))),
OR(MAX('Bearing schedule'!CE32:CE37)&gt;0.05,MIN('Bearing schedule'!CE32:CE37)&lt;0),
AND('Bearing schedule'!CE44="GG Long.",OR(MAX('Bearing schedule'!CE19,'Bearing schedule'!CE21,'Bearing schedule'!CE23,'Bearing schedule'!CE25,'Bearing schedule'!CE27,'Bearing schedule'!CE29)&gt;0,MIN('Bearing schedule'!CE19,'Bearing schedule'!CE21,'Bearing schedule'!CE23,'Bearing schedule'!CE25,'Bearing schedule'!CE27,'Bearing schedule'!CE29)&lt;0)),
AND('Bearing schedule'!CE44="GG Trans.",OR(MAX('Bearing schedule'!CE20,'Bearing schedule'!CE22,'Bearing schedule'!CE24,'Bearing schedule'!CE26,'Bearing schedule'!CE28,'Bearing schedule'!CE30)&gt;0,MIN('Bearing schedule'!CE20,'Bearing schedule'!CE22,'Bearing schedule'!CE24,'Bearing schedule'!CE26,'Bearing schedule'!CE28,'Bearing schedule'!CE30)&lt;0))
)),"ERROR","")</f>
        <v/>
      </c>
      <c r="CG46" s="40" t="str">
        <f>IF(AND(NOT(ISBLANK('Bearing schedule'!CF5)),OR(
'Bearing schedule'!CF44="GG ERROR",
OR(ISNUMBER(SEARCH("\",'Bearing schedule'!CF5)),ISNUMBER(SEARCH("/",'Bearing schedule'!CF5)),ISNUMBER(SEARCH("[",'Bearing schedule'!CF5)),ISNUMBER(SEARCH("]",'Bearing schedule'!CF5))),
NOT('Bearing schedule'!CF11&gt;0),
NOT('Bearing schedule'!CF7&gt;0),
AND(NOT(Standard="EN"),NOT('Bearing schedule'!CF6&gt;0)),
COUNTIF(Positions,'Bearing schedule'!CF5)&lt;&gt;1,
AND('Bearing schedule'!CF3="GL",OR('Bearing schedule'!CF9&lt;&gt;0,'Bearing schedule'!CF10&lt;&gt;0,'Bearing schedule'!CF13&lt;&gt;0,'Bearing schedule'!CF14&lt;&gt;0,'Bearing schedule'!CF17&lt;&gt;0,'Bearing schedule'!CF18&lt;&gt;0)),
AND('Bearing schedule'!CF3="FX",OR(MAX('Bearing schedule'!CF19:CF30)&lt;&gt;0,MIN('Bearing schedule'!CF19:CF30)&lt;&gt;0,AND('Bearing schedule'!CF13=0,'Bearing schedule'!CF14=0))),
OR(MAX('Bearing schedule'!CF32:CF37)&gt;0.05,MIN('Bearing schedule'!CF32:CF37)&lt;0),
AND('Bearing schedule'!CF44="GG Long.",OR(MAX('Bearing schedule'!CF19,'Bearing schedule'!CF21,'Bearing schedule'!CF23,'Bearing schedule'!CF25,'Bearing schedule'!CF27,'Bearing schedule'!CF29)&gt;0,MIN('Bearing schedule'!CF19,'Bearing schedule'!CF21,'Bearing schedule'!CF23,'Bearing schedule'!CF25,'Bearing schedule'!CF27,'Bearing schedule'!CF29)&lt;0)),
AND('Bearing schedule'!CF44="GG Trans.",OR(MAX('Bearing schedule'!CF20,'Bearing schedule'!CF22,'Bearing schedule'!CF24,'Bearing schedule'!CF26,'Bearing schedule'!CF28,'Bearing schedule'!CF30)&gt;0,MIN('Bearing schedule'!CF20,'Bearing schedule'!CF22,'Bearing schedule'!CF24,'Bearing schedule'!CF26,'Bearing schedule'!CF28,'Bearing schedule'!CF30)&lt;0))
)),"ERROR","")</f>
        <v/>
      </c>
      <c r="CH46" s="40" t="str">
        <f>IF(AND(NOT(ISBLANK('Bearing schedule'!CG5)),OR(
'Bearing schedule'!CG44="GG ERROR",
OR(ISNUMBER(SEARCH("\",'Bearing schedule'!CG5)),ISNUMBER(SEARCH("/",'Bearing schedule'!CG5)),ISNUMBER(SEARCH("[",'Bearing schedule'!CG5)),ISNUMBER(SEARCH("]",'Bearing schedule'!CG5))),
NOT('Bearing schedule'!CG11&gt;0),
NOT('Bearing schedule'!CG7&gt;0),
AND(NOT(Standard="EN"),NOT('Bearing schedule'!CG6&gt;0)),
COUNTIF(Positions,'Bearing schedule'!CG5)&lt;&gt;1,
AND('Bearing schedule'!CG3="GL",OR('Bearing schedule'!CG9&lt;&gt;0,'Bearing schedule'!CG10&lt;&gt;0,'Bearing schedule'!CG13&lt;&gt;0,'Bearing schedule'!CG14&lt;&gt;0,'Bearing schedule'!CG17&lt;&gt;0,'Bearing schedule'!CG18&lt;&gt;0)),
AND('Bearing schedule'!CG3="FX",OR(MAX('Bearing schedule'!CG19:CG30)&lt;&gt;0,MIN('Bearing schedule'!CG19:CG30)&lt;&gt;0,AND('Bearing schedule'!CG13=0,'Bearing schedule'!CG14=0))),
OR(MAX('Bearing schedule'!CG32:CG37)&gt;0.05,MIN('Bearing schedule'!CG32:CG37)&lt;0),
AND('Bearing schedule'!CG44="GG Long.",OR(MAX('Bearing schedule'!CG19,'Bearing schedule'!CG21,'Bearing schedule'!CG23,'Bearing schedule'!CG25,'Bearing schedule'!CG27,'Bearing schedule'!CG29)&gt;0,MIN('Bearing schedule'!CG19,'Bearing schedule'!CG21,'Bearing schedule'!CG23,'Bearing schedule'!CG25,'Bearing schedule'!CG27,'Bearing schedule'!CG29)&lt;0)),
AND('Bearing schedule'!CG44="GG Trans.",OR(MAX('Bearing schedule'!CG20,'Bearing schedule'!CG22,'Bearing schedule'!CG24,'Bearing schedule'!CG26,'Bearing schedule'!CG28,'Bearing schedule'!CG30)&gt;0,MIN('Bearing schedule'!CG20,'Bearing schedule'!CG22,'Bearing schedule'!CG24,'Bearing schedule'!CG26,'Bearing schedule'!CG28,'Bearing schedule'!CG30)&lt;0))
)),"ERROR","")</f>
        <v/>
      </c>
    </row>
    <row r="47" spans="1:86" ht="15" hidden="1" customHeight="1" x14ac:dyDescent="0.2">
      <c r="B47" s="102" t="s">
        <v>298</v>
      </c>
      <c r="C47" s="103" t="s">
        <v>299</v>
      </c>
      <c r="D47" s="104"/>
      <c r="E47" s="104"/>
      <c r="F47" s="105"/>
      <c r="G47" s="35"/>
      <c r="H47" s="35"/>
      <c r="I47" s="35"/>
      <c r="J47" s="35"/>
    </row>
    <row r="48" spans="1:86" ht="15" hidden="1" customHeight="1" x14ac:dyDescent="0.2">
      <c r="B48" s="102"/>
      <c r="C48" s="106"/>
      <c r="D48" s="107"/>
      <c r="E48" s="107"/>
      <c r="F48" s="108"/>
      <c r="G48" s="35"/>
      <c r="H48" s="35"/>
      <c r="I48" s="35"/>
      <c r="J48" s="35"/>
    </row>
    <row r="49" spans="2:6" ht="15" hidden="1" customHeight="1" x14ac:dyDescent="0.2">
      <c r="B49" s="102"/>
      <c r="C49" s="109"/>
      <c r="D49" s="110"/>
      <c r="E49" s="110"/>
      <c r="F49" s="111"/>
    </row>
    <row r="93" spans="4:4" ht="15" customHeight="1" x14ac:dyDescent="0.2">
      <c r="D93" s="61"/>
    </row>
  </sheetData>
  <sheetProtection selectLockedCells="1"/>
  <mergeCells count="77">
    <mergeCell ref="C37:D37"/>
    <mergeCell ref="E31:F31"/>
    <mergeCell ref="E35:F35"/>
    <mergeCell ref="C30:D30"/>
    <mergeCell ref="C31:D31"/>
    <mergeCell ref="E33:F33"/>
    <mergeCell ref="C34:D34"/>
    <mergeCell ref="C20:D20"/>
    <mergeCell ref="C27:D27"/>
    <mergeCell ref="C35:D35"/>
    <mergeCell ref="E15:F15"/>
    <mergeCell ref="C15:D15"/>
    <mergeCell ref="E17:F17"/>
    <mergeCell ref="E16:F16"/>
    <mergeCell ref="C17:D17"/>
    <mergeCell ref="C26:D26"/>
    <mergeCell ref="C33:D33"/>
    <mergeCell ref="E19:F19"/>
    <mergeCell ref="C19:D19"/>
    <mergeCell ref="C28:D28"/>
    <mergeCell ref="E30:F30"/>
    <mergeCell ref="E28:F28"/>
    <mergeCell ref="C25:D25"/>
    <mergeCell ref="B14:B28"/>
    <mergeCell ref="C24:D24"/>
    <mergeCell ref="E37:F37"/>
    <mergeCell ref="E23:F23"/>
    <mergeCell ref="C22:D22"/>
    <mergeCell ref="E18:F18"/>
    <mergeCell ref="E29:F29"/>
    <mergeCell ref="B33:B38"/>
    <mergeCell ref="B30:B31"/>
    <mergeCell ref="E32:F32"/>
    <mergeCell ref="C36:D36"/>
    <mergeCell ref="E38:F38"/>
    <mergeCell ref="C38:D38"/>
    <mergeCell ref="E34:F34"/>
    <mergeCell ref="E36:F36"/>
    <mergeCell ref="C21:D21"/>
    <mergeCell ref="C40:D40"/>
    <mergeCell ref="B47:B49"/>
    <mergeCell ref="C47:F49"/>
    <mergeCell ref="C43:F45"/>
    <mergeCell ref="B43:B45"/>
    <mergeCell ref="E40:F40"/>
    <mergeCell ref="B40:B41"/>
    <mergeCell ref="E42:F42"/>
    <mergeCell ref="E41:F41"/>
    <mergeCell ref="C41:D41"/>
    <mergeCell ref="B2:F2"/>
    <mergeCell ref="E25:F25"/>
    <mergeCell ref="E27:F27"/>
    <mergeCell ref="E20:F20"/>
    <mergeCell ref="E21:F21"/>
    <mergeCell ref="E22:F22"/>
    <mergeCell ref="E5:F5"/>
    <mergeCell ref="E9:F9"/>
    <mergeCell ref="E14:F14"/>
    <mergeCell ref="C5:D5"/>
    <mergeCell ref="E6:F6"/>
    <mergeCell ref="C9:D9"/>
    <mergeCell ref="E26:F26"/>
    <mergeCell ref="E24:F24"/>
    <mergeCell ref="C14:D14"/>
    <mergeCell ref="E13:F13"/>
    <mergeCell ref="A3:F3"/>
    <mergeCell ref="C8:D8"/>
    <mergeCell ref="E8:F8"/>
    <mergeCell ref="C10:D10"/>
    <mergeCell ref="B7:B12"/>
    <mergeCell ref="E7:F7"/>
    <mergeCell ref="C7:D7"/>
    <mergeCell ref="E10:F10"/>
    <mergeCell ref="C12:D12"/>
    <mergeCell ref="E12:F12"/>
    <mergeCell ref="C11:D11"/>
    <mergeCell ref="E11:F11"/>
  </mergeCells>
  <conditionalFormatting sqref="E15:F15">
    <cfRule type="expression" dxfId="13" priority="118">
      <formula>IF(OR(Standard="EN",Standard="BS"),0,1)</formula>
    </cfRule>
  </conditionalFormatting>
  <conditionalFormatting sqref="E17:F17 E20:F21">
    <cfRule type="expression" dxfId="12" priority="117">
      <formula>IF(Standard="EN",0,1)</formula>
    </cfRule>
  </conditionalFormatting>
  <conditionalFormatting sqref="E35:F36">
    <cfRule type="expression" dxfId="11" priority="13">
      <formula>IF(class_upper_structure="Steel",1,0)</formula>
    </cfRule>
  </conditionalFormatting>
  <conditionalFormatting sqref="E36:F36">
    <cfRule type="expression" dxfId="10" priority="12">
      <formula>IF(OR(morh_upp=0,morh_upp=""),1,0)</formula>
    </cfRule>
  </conditionalFormatting>
  <conditionalFormatting sqref="E37:F38">
    <cfRule type="expression" dxfId="9" priority="11">
      <formula>IF(class_lower_structure="Steel",1,0)</formula>
    </cfRule>
  </conditionalFormatting>
  <conditionalFormatting sqref="E38:F38">
    <cfRule type="expression" dxfId="8" priority="10">
      <formula>IF(OR(morh_low=0,morh_low=""),1,0)</formula>
    </cfRule>
  </conditionalFormatting>
  <dataValidations count="17">
    <dataValidation type="list" allowBlank="1" showInputMessage="1" showErrorMessage="1" sqref="E33:E34" xr:uid="{00000000-0002-0000-0000-000000000000}">
      <formula1>classes_materials</formula1>
    </dataValidation>
    <dataValidation type="whole" allowBlank="1" showInputMessage="1" promptTitle="Maximum mortar thickness morh=50" sqref="E37 E35:F35" xr:uid="{00000000-0002-0000-0000-000001000000}">
      <formula1>0</formula1>
      <formula2>50</formula2>
    </dataValidation>
    <dataValidation type="list" allowBlank="1" showInputMessage="1" showErrorMessage="1" sqref="E36:F36" xr:uid="{00000000-0002-0000-0000-000002000000}">
      <formula1>IF(NOT(morh_upp&gt;0),"",classes_concrete)</formula1>
    </dataValidation>
    <dataValidation type="list" allowBlank="1" showInputMessage="1" showErrorMessage="1" sqref="E38:F38" xr:uid="{00000000-0002-0000-0000-000003000000}">
      <formula1>IF(NOT(morh_low&gt;0),"",classes_concrete)</formula1>
    </dataValidation>
    <dataValidation type="list" allowBlank="1" showInputMessage="1" showErrorMessage="1" sqref="E30:E31 E25:E28" xr:uid="{00000000-0002-0000-0000-000004000000}">
      <formula1>"Yes,No"</formula1>
    </dataValidation>
    <dataValidation type="list" allowBlank="1" showInputMessage="1" showErrorMessage="1" sqref="E40:E41" xr:uid="{00000000-0002-0000-0000-000005000000}">
      <formula1>"Bolts+Dowels,Bolts,Studs,Anchor plate,Pin"</formula1>
    </dataValidation>
    <dataValidation type="list" allowBlank="1" showInputMessage="1" showErrorMessage="1" sqref="E22:F22" xr:uid="{00000000-0002-0000-0000-000006000000}">
      <formula1>"Bridge,Rail bridge, Other than bridge"</formula1>
    </dataValidation>
    <dataValidation type="list" showInputMessage="1" showErrorMessage="1" error="Add country to the table in 'Concrete' tab or select 'Out of France'" sqref="E21:F21" xr:uid="{00000000-0002-0000-0000-000007000000}">
      <formula1>IF(Standard="EN",localisation,Empty)</formula1>
    </dataValidation>
    <dataValidation type="list" allowBlank="1" showInputMessage="1" showErrorMessage="1" sqref="E14" xr:uid="{00000000-0002-0000-0000-000008000000}">
      <formula1>"EN,BS,AS,AASHTO"</formula1>
    </dataValidation>
    <dataValidation type="list" allowBlank="1" showInputMessage="1" showErrorMessage="1" sqref="E15:F15" xr:uid="{00000000-0002-0000-0000-000009000000}">
      <formula1>Additional_rules_list</formula1>
    </dataValidation>
    <dataValidation type="whole" allowBlank="1" showInputMessage="1" showErrorMessage="1" sqref="E19:F20" xr:uid="{00000000-0002-0000-0000-00000A000000}">
      <formula1>-60</formula1>
      <formula2>60</formula2>
    </dataValidation>
    <dataValidation type="list" allowBlank="1" showInputMessage="1" showErrorMessage="1" sqref="E5" xr:uid="{00000000-0002-0000-0000-00000B000000}">
      <formula1>Languages</formula1>
    </dataValidation>
    <dataValidation type="list" allowBlank="1" showInputMessage="1" showErrorMessage="1" sqref="E17:F17" xr:uid="{00000000-0002-0000-0000-00000C000000}">
      <formula1>IF(Standard="EN",Yes_No,Empty)</formula1>
    </dataValidation>
    <dataValidation type="list" allowBlank="1" showInputMessage="1" showErrorMessage="1" sqref="E12:F12" xr:uid="{00000000-0002-0000-0000-00000D000000}">
      <formula1>"TETRON CD, TETRON SB"</formula1>
    </dataValidation>
    <dataValidation type="list" allowBlank="1" showInputMessage="1" sqref="E24:F24" xr:uid="{00000000-0002-0000-0000-00000E000000}">
      <formula1>"C4-H, C5M-H, C5M-H Metallization, Type V"</formula1>
    </dataValidation>
    <dataValidation type="list" allowBlank="1" showInputMessage="1" showErrorMessage="1" sqref="F10 E10" xr:uid="{00000000-0002-0000-0000-00000F000000}">
      <formula1>"Yes, No"</formula1>
    </dataValidation>
    <dataValidation type="list" allowBlank="1" showInputMessage="1" showErrorMessage="1" sqref="E11:F11" xr:uid="{B06CC3BB-5588-461B-B02F-75325D115BC3}">
      <formula1>"New, Replacement"</formula1>
    </dataValidation>
  </dataValidations>
  <pageMargins left="0.70866141732283472" right="0.70866141732283472" top="0.74803149606299213" bottom="0.74803149606299213" header="0.31496062992125984" footer="0.31496062992125984"/>
  <pageSetup paperSize="8" scale="12" orientation="landscape" r:id="rId1"/>
  <headerFooter>
    <oddHeader>&amp;LBedale Bypass</oddHeader>
    <oddFooter>&amp;RPage &amp;P / &amp;N</oddFooter>
  </headerFooter>
  <ignoredErrors>
    <ignoredError sqref="D9 C18:D18 C22:D23 D14:D15 D20 D24 D19 D21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I44"/>
  <sheetViews>
    <sheetView view="pageBreakPreview" zoomScale="120" zoomScaleNormal="69" zoomScaleSheetLayoutView="120" workbookViewId="0">
      <selection activeCell="B36" sqref="B36:C37"/>
    </sheetView>
  </sheetViews>
  <sheetFormatPr defaultColWidth="11.42578125" defaultRowHeight="12.75" x14ac:dyDescent="0.2"/>
  <cols>
    <col min="9" max="9" width="11.42578125" customWidth="1"/>
  </cols>
  <sheetData>
    <row r="1" spans="1:86" s="36" customFormat="1" ht="15" customHeight="1" x14ac:dyDescent="0.2">
      <c r="A1" s="146" t="str">
        <f>Dictionnary!B73</f>
        <v>Number</v>
      </c>
      <c r="B1" s="146"/>
      <c r="C1" s="146"/>
      <c r="D1" s="146"/>
      <c r="E1" s="146"/>
      <c r="F1" s="41">
        <f>1</f>
        <v>1</v>
      </c>
      <c r="G1" s="41">
        <f t="shared" ref="G1:O1" si="0">IF(G3=Empty,F1+0,F1+1)</f>
        <v>1</v>
      </c>
      <c r="H1" s="41">
        <f t="shared" si="0"/>
        <v>1</v>
      </c>
      <c r="I1" s="41">
        <f t="shared" si="0"/>
        <v>1</v>
      </c>
      <c r="J1" s="41">
        <f t="shared" si="0"/>
        <v>1</v>
      </c>
      <c r="K1" s="41">
        <f t="shared" si="0"/>
        <v>1</v>
      </c>
      <c r="L1" s="41">
        <f t="shared" si="0"/>
        <v>1</v>
      </c>
      <c r="M1" s="41">
        <f t="shared" si="0"/>
        <v>1</v>
      </c>
      <c r="N1" s="41">
        <f t="shared" si="0"/>
        <v>1</v>
      </c>
      <c r="O1" s="41">
        <f t="shared" si="0"/>
        <v>1</v>
      </c>
      <c r="P1" s="41">
        <f t="shared" ref="P1:AE1" si="1">+O1+1</f>
        <v>2</v>
      </c>
      <c r="Q1" s="41">
        <f t="shared" si="1"/>
        <v>3</v>
      </c>
      <c r="R1" s="41">
        <f t="shared" si="1"/>
        <v>4</v>
      </c>
      <c r="S1" s="41">
        <f t="shared" si="1"/>
        <v>5</v>
      </c>
      <c r="T1" s="41">
        <f t="shared" si="1"/>
        <v>6</v>
      </c>
      <c r="U1" s="41">
        <f t="shared" si="1"/>
        <v>7</v>
      </c>
      <c r="V1" s="41">
        <f t="shared" si="1"/>
        <v>8</v>
      </c>
      <c r="W1" s="41">
        <f t="shared" si="1"/>
        <v>9</v>
      </c>
      <c r="X1" s="41">
        <f t="shared" si="1"/>
        <v>10</v>
      </c>
      <c r="Y1" s="41">
        <f t="shared" si="1"/>
        <v>11</v>
      </c>
      <c r="Z1" s="41">
        <f t="shared" si="1"/>
        <v>12</v>
      </c>
      <c r="AA1" s="41">
        <f t="shared" si="1"/>
        <v>13</v>
      </c>
      <c r="AB1" s="41">
        <f t="shared" si="1"/>
        <v>14</v>
      </c>
      <c r="AC1" s="41">
        <f t="shared" si="1"/>
        <v>15</v>
      </c>
      <c r="AD1" s="41">
        <f t="shared" si="1"/>
        <v>16</v>
      </c>
      <c r="AE1" s="41">
        <f t="shared" si="1"/>
        <v>17</v>
      </c>
      <c r="AF1" s="41">
        <f t="shared" ref="AF1:AP1" si="2">+AE1+1</f>
        <v>18</v>
      </c>
      <c r="AG1" s="41">
        <f t="shared" si="2"/>
        <v>19</v>
      </c>
      <c r="AH1" s="41">
        <f t="shared" si="2"/>
        <v>20</v>
      </c>
      <c r="AI1" s="41">
        <f t="shared" si="2"/>
        <v>21</v>
      </c>
      <c r="AJ1" s="41">
        <f t="shared" si="2"/>
        <v>22</v>
      </c>
      <c r="AK1" s="41">
        <f t="shared" si="2"/>
        <v>23</v>
      </c>
      <c r="AL1" s="41">
        <f t="shared" si="2"/>
        <v>24</v>
      </c>
      <c r="AM1" s="41">
        <f t="shared" si="2"/>
        <v>25</v>
      </c>
      <c r="AN1" s="41">
        <f t="shared" si="2"/>
        <v>26</v>
      </c>
      <c r="AO1" s="41">
        <f t="shared" si="2"/>
        <v>27</v>
      </c>
      <c r="AP1" s="41">
        <f t="shared" si="2"/>
        <v>28</v>
      </c>
      <c r="AQ1" s="41">
        <f t="shared" ref="AQ1:AY1" si="3">+AP1+1</f>
        <v>29</v>
      </c>
      <c r="AR1" s="41">
        <f t="shared" si="3"/>
        <v>30</v>
      </c>
      <c r="AS1" s="41">
        <f t="shared" si="3"/>
        <v>31</v>
      </c>
      <c r="AT1" s="41">
        <f t="shared" si="3"/>
        <v>32</v>
      </c>
      <c r="AU1" s="41">
        <f t="shared" si="3"/>
        <v>33</v>
      </c>
      <c r="AV1" s="41">
        <f t="shared" si="3"/>
        <v>34</v>
      </c>
      <c r="AW1" s="41">
        <f t="shared" si="3"/>
        <v>35</v>
      </c>
      <c r="AX1" s="41">
        <f t="shared" si="3"/>
        <v>36</v>
      </c>
      <c r="AY1" s="41">
        <f t="shared" si="3"/>
        <v>37</v>
      </c>
      <c r="AZ1" s="41">
        <f t="shared" ref="AZ1:BE1" si="4">+AY1+1</f>
        <v>38</v>
      </c>
      <c r="BA1" s="41">
        <f t="shared" si="4"/>
        <v>39</v>
      </c>
      <c r="BB1" s="41">
        <f t="shared" si="4"/>
        <v>40</v>
      </c>
      <c r="BC1" s="41">
        <f t="shared" si="4"/>
        <v>41</v>
      </c>
      <c r="BD1" s="41">
        <f t="shared" si="4"/>
        <v>42</v>
      </c>
      <c r="BE1" s="41">
        <f t="shared" si="4"/>
        <v>43</v>
      </c>
      <c r="BF1" s="41">
        <f t="shared" ref="BF1:BQ1" si="5">+BE1+1</f>
        <v>44</v>
      </c>
      <c r="BG1" s="41">
        <f t="shared" si="5"/>
        <v>45</v>
      </c>
      <c r="BH1" s="41">
        <f t="shared" si="5"/>
        <v>46</v>
      </c>
      <c r="BI1" s="41">
        <f t="shared" si="5"/>
        <v>47</v>
      </c>
      <c r="BJ1" s="41">
        <f t="shared" si="5"/>
        <v>48</v>
      </c>
      <c r="BK1" s="41">
        <f t="shared" si="5"/>
        <v>49</v>
      </c>
      <c r="BL1" s="41">
        <f t="shared" si="5"/>
        <v>50</v>
      </c>
      <c r="BM1" s="41">
        <f t="shared" si="5"/>
        <v>51</v>
      </c>
      <c r="BN1" s="41">
        <f t="shared" si="5"/>
        <v>52</v>
      </c>
      <c r="BO1" s="41">
        <f t="shared" si="5"/>
        <v>53</v>
      </c>
      <c r="BP1" s="41">
        <f t="shared" si="5"/>
        <v>54</v>
      </c>
      <c r="BQ1" s="41">
        <f t="shared" si="5"/>
        <v>55</v>
      </c>
      <c r="BR1" s="41">
        <f t="shared" ref="BR1:CG1" si="6">+BQ1+1</f>
        <v>56</v>
      </c>
      <c r="BS1" s="41">
        <f t="shared" si="6"/>
        <v>57</v>
      </c>
      <c r="BT1" s="41">
        <f t="shared" si="6"/>
        <v>58</v>
      </c>
      <c r="BU1" s="41">
        <f t="shared" si="6"/>
        <v>59</v>
      </c>
      <c r="BV1" s="41">
        <f t="shared" si="6"/>
        <v>60</v>
      </c>
      <c r="BW1" s="41">
        <f t="shared" si="6"/>
        <v>61</v>
      </c>
      <c r="BX1" s="41">
        <f t="shared" si="6"/>
        <v>62</v>
      </c>
      <c r="BY1" s="41">
        <f t="shared" si="6"/>
        <v>63</v>
      </c>
      <c r="BZ1" s="41">
        <f t="shared" si="6"/>
        <v>64</v>
      </c>
      <c r="CA1" s="41">
        <f t="shared" si="6"/>
        <v>65</v>
      </c>
      <c r="CB1" s="41">
        <f t="shared" si="6"/>
        <v>66</v>
      </c>
      <c r="CC1" s="41">
        <f t="shared" si="6"/>
        <v>67</v>
      </c>
      <c r="CD1" s="41">
        <f t="shared" si="6"/>
        <v>68</v>
      </c>
      <c r="CE1" s="41">
        <f t="shared" si="6"/>
        <v>69</v>
      </c>
      <c r="CF1" s="41">
        <f t="shared" si="6"/>
        <v>70</v>
      </c>
      <c r="CG1" s="41">
        <f t="shared" si="6"/>
        <v>71</v>
      </c>
      <c r="CH1" s="41">
        <f>+CG1+1</f>
        <v>72</v>
      </c>
    </row>
    <row r="2" spans="1:86" s="36" customFormat="1" ht="56.25" customHeight="1" x14ac:dyDescent="0.2">
      <c r="A2" s="146" t="str">
        <f>Dictionnary!B74</f>
        <v xml:space="preserve">Freyssinet bearing reference: </v>
      </c>
      <c r="B2" s="146"/>
      <c r="C2" s="146"/>
      <c r="D2" s="146"/>
      <c r="E2" s="146"/>
      <c r="F2" s="50" t="str">
        <f t="shared" ref="F2:O2" si="7">IF(AND(NOT(ISBLANK(F5)),OR(
F44="GG ERROR",
OR(ISNUMBER(SEARCH("\",F5)),ISNUMBER(SEARCH("/",F5)),ISNUMBER(SEARCH("[",F5)),ISNUMBER(SEARCH("]",F5))),
AND(F3&lt;&gt;"MSK",F3&lt;&gt;"FSK",NOT(F11&gt;0)),
AND(F3&lt;&gt;"MSK",F3&lt;&gt;"FSK",NOT(F7&gt;0)),
AND(NOT(Standard="EN"),NOT(F6&gt;0)),
AND(F3="GL",OR(F9&lt;&gt;0,F10&lt;&gt;0,F13&lt;&gt;0,F14&lt;&gt;0,F17&lt;&gt;0,F18&lt;&gt;0)),
AND(F3="FX",OR(MAX(F19:F30)&lt;&gt;0,MIN(F19:F30)&lt;&gt;0,AND(F13=0,F14=0))),
OR(MAX(F32:F37)&gt;0.05,MIN(F32:F37)&lt;0),
AND(F44="GG Long.",OR(MAX(F19,F21,F23,F25,F27,F29)&gt;0,MIN(F19,F21,F23,F25,F27,F29)&lt;0)),
AND(F44="GG Trans.",OR(MAX(F20,F22,F24,F26,F28,F30)&gt;0,MIN(F20,F22,F24,F26,F28,F30)&lt;0))
)),"ERROR",
IF(ISBLANK(F4),"",LEFT(F44,3)&amp;" "&amp;IF(AND(F3&lt;&gt;"MSK",F3&lt;&gt;"FSK"),CEILING(F11,10)&amp;"_"&amp;IF(F44="FX",CEILING(SQRT(CEILING(F13,10)^2+CEILING(F14,10)^2),10),IF(LEFT(F44,2)="GG",CEILING(IF(F44="GG Long.",F13,F14),10)&amp;"_"&amp;2*(IF(F44="GG Long.",(F26+ABS(F24))-IF(F31="YES",MAX(ABS(F24),ABS(F20)),0)/2,(F25+ABS(F23))-IF(F31="YES",MAX(ABS(F24),ABS(F20)),0)/2)),IF(F44="GL",2*((F26+ABS(F24))-IF(F31="YES",MAX(ABS(F24),ABS(F20)),0)/2)&amp;"."&amp;2*((F25+ABS(F23))-IF(F31="YES",MAX(ABS(F24),ABS(F20)),0)/2),""))),
IF(F3="MSK",CEILING(IF(F44="MSK Long.",F13,F14),10)&amp;"_"&amp;2*(IF(F44="MSK Long.",(F26+ABS(F24))-IF(F31="YES",MAX(ABS(F24),ABS(F20)),0)/2,(F25+ABS(F23))-IF(F31="YES",MAX(ABS(F24),ABS(F20)),0)/2)),IF(F3="FSK",CEILING(SQRT(CEILING(F13,10)^2+CEILING(F14,10)^2),10),)))))</f>
        <v/>
      </c>
      <c r="G2" s="50" t="str">
        <f t="shared" si="7"/>
        <v/>
      </c>
      <c r="H2" s="50" t="str">
        <f t="shared" si="7"/>
        <v/>
      </c>
      <c r="I2" s="50" t="str">
        <f t="shared" si="7"/>
        <v/>
      </c>
      <c r="J2" s="50" t="str">
        <f t="shared" si="7"/>
        <v/>
      </c>
      <c r="K2" s="50" t="str">
        <f t="shared" si="7"/>
        <v/>
      </c>
      <c r="L2" s="50" t="str">
        <f t="shared" si="7"/>
        <v/>
      </c>
      <c r="M2" s="50" t="str">
        <f t="shared" si="7"/>
        <v/>
      </c>
      <c r="N2" s="50" t="str">
        <f t="shared" si="7"/>
        <v/>
      </c>
      <c r="O2" s="50" t="str">
        <f t="shared" si="7"/>
        <v/>
      </c>
    </row>
    <row r="3" spans="1:86" s="36" customFormat="1" ht="15" customHeight="1" x14ac:dyDescent="0.2">
      <c r="A3" s="130" t="str">
        <f>Dictionnary!B75</f>
        <v>Bearing type: (GL, GG, FX)</v>
      </c>
      <c r="B3" s="130"/>
      <c r="C3" s="130"/>
      <c r="D3" s="130"/>
      <c r="E3" s="130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86" s="36" customFormat="1" ht="15" customHeight="1" x14ac:dyDescent="0.2">
      <c r="A4" s="130" t="str">
        <f>Dictionnary!B76</f>
        <v>Quantity</v>
      </c>
      <c r="B4" s="130"/>
      <c r="C4" s="130"/>
      <c r="D4" s="130"/>
      <c r="E4" s="130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86" s="36" customFormat="1" ht="15" customHeight="1" thickBot="1" x14ac:dyDescent="0.25">
      <c r="A5" s="125" t="str">
        <f>Dictionnary!B77</f>
        <v>Position</v>
      </c>
      <c r="B5" s="125"/>
      <c r="C5" s="125"/>
      <c r="D5" s="125"/>
      <c r="E5" s="125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86" s="36" customFormat="1" ht="15" customHeight="1" x14ac:dyDescent="0.2">
      <c r="A6" s="147" t="str">
        <f>Dictionnary!B78</f>
        <v>Design loads [kN]</v>
      </c>
      <c r="B6" s="150" t="str">
        <f>Dictionnary!B79</f>
        <v xml:space="preserve">Serviceability Limit States (SLS) </v>
      </c>
      <c r="C6" s="151"/>
      <c r="D6" s="154" t="str">
        <f>Dictionnary!B80</f>
        <v xml:space="preserve">Vertical: </v>
      </c>
      <c r="E6" s="57" t="str">
        <f>Dictionnary!B81</f>
        <v xml:space="preserve">Max: </v>
      </c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86" s="36" customFormat="1" ht="15" customHeight="1" x14ac:dyDescent="0.2">
      <c r="A7" s="147"/>
      <c r="B7" s="150"/>
      <c r="C7" s="151"/>
      <c r="D7" s="154"/>
      <c r="E7" s="42" t="str">
        <f>Dictionnary!B82</f>
        <v xml:space="preserve">Permanent: </v>
      </c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86" s="36" customFormat="1" ht="15" customHeight="1" x14ac:dyDescent="0.2">
      <c r="A8" s="147"/>
      <c r="B8" s="150"/>
      <c r="C8" s="151"/>
      <c r="D8" s="155"/>
      <c r="E8" s="42" t="str">
        <f>Dictionnary!B83</f>
        <v xml:space="preserve">Min: 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86" s="36" customFormat="1" ht="15" customHeight="1" x14ac:dyDescent="0.2">
      <c r="A9" s="147"/>
      <c r="B9" s="150"/>
      <c r="C9" s="151"/>
      <c r="D9" s="152" t="str">
        <f>Dictionnary!B84</f>
        <v xml:space="preserve">Transversal: </v>
      </c>
      <c r="E9" s="153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86" s="36" customFormat="1" ht="15" customHeight="1" x14ac:dyDescent="0.2">
      <c r="A10" s="147"/>
      <c r="B10" s="150"/>
      <c r="C10" s="151"/>
      <c r="D10" s="152" t="str">
        <f>Dictionnary!B85</f>
        <v xml:space="preserve">Longitudinal: </v>
      </c>
      <c r="E10" s="153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86" s="36" customFormat="1" ht="15" customHeight="1" x14ac:dyDescent="0.2">
      <c r="A11" s="147"/>
      <c r="B11" s="148" t="str">
        <f>Dictionnary!B86</f>
        <v xml:space="preserve">Ultimate Limit States (ULS)
Durable and transcient situations: </v>
      </c>
      <c r="C11" s="149"/>
      <c r="D11" s="156" t="str">
        <f>Dictionnary!$B$80</f>
        <v xml:space="preserve">Vertical: </v>
      </c>
      <c r="E11" s="42" t="str">
        <f>Dictionnary!$B$81</f>
        <v xml:space="preserve">Max: 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86" s="36" customFormat="1" ht="15" customHeight="1" x14ac:dyDescent="0.2">
      <c r="A12" s="147"/>
      <c r="B12" s="150"/>
      <c r="C12" s="151"/>
      <c r="D12" s="155"/>
      <c r="E12" s="42" t="str">
        <f>Dictionnary!$B$83</f>
        <v xml:space="preserve">Min: 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86" s="36" customFormat="1" ht="15" customHeight="1" x14ac:dyDescent="0.2">
      <c r="A13" s="147"/>
      <c r="B13" s="150"/>
      <c r="C13" s="151"/>
      <c r="D13" s="152" t="str">
        <f>Dictionnary!$B$84</f>
        <v xml:space="preserve">Transversal: </v>
      </c>
      <c r="E13" s="153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86" s="36" customFormat="1" ht="15" customHeight="1" x14ac:dyDescent="0.2">
      <c r="A14" s="147"/>
      <c r="B14" s="150"/>
      <c r="C14" s="151"/>
      <c r="D14" s="152" t="str">
        <f>Dictionnary!$B$85</f>
        <v xml:space="preserve">Longitudinal: </v>
      </c>
      <c r="E14" s="153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86" s="36" customFormat="1" ht="15" customHeight="1" x14ac:dyDescent="0.2">
      <c r="A15" s="147"/>
      <c r="B15" s="148" t="str">
        <f>Dictionnary!B87</f>
        <v xml:space="preserve">Ultimate Limit States (ULS)
Seismic (accidental) situations: </v>
      </c>
      <c r="C15" s="149"/>
      <c r="D15" s="156" t="str">
        <f>Dictionnary!$B$80</f>
        <v xml:space="preserve">Vertical: </v>
      </c>
      <c r="E15" s="42" t="str">
        <f>Dictionnary!$B$81</f>
        <v xml:space="preserve">Max: 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86" s="36" customFormat="1" ht="15" customHeight="1" x14ac:dyDescent="0.2">
      <c r="A16" s="147"/>
      <c r="B16" s="150"/>
      <c r="C16" s="151"/>
      <c r="D16" s="155"/>
      <c r="E16" s="42" t="str">
        <f>Dictionnary!$B$83</f>
        <v xml:space="preserve">Min: 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15" s="36" customFormat="1" ht="15" customHeight="1" x14ac:dyDescent="0.2">
      <c r="A17" s="147"/>
      <c r="B17" s="150"/>
      <c r="C17" s="151"/>
      <c r="D17" s="152" t="str">
        <f>Dictionnary!$B$84</f>
        <v xml:space="preserve">Transversal: </v>
      </c>
      <c r="E17" s="153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36" customFormat="1" ht="15" customHeight="1" thickBot="1" x14ac:dyDescent="0.25">
      <c r="A18" s="147"/>
      <c r="B18" s="150"/>
      <c r="C18" s="151"/>
      <c r="D18" s="152" t="str">
        <f>Dictionnary!$B$85</f>
        <v xml:space="preserve">Longitudinal: </v>
      </c>
      <c r="E18" s="153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36" customFormat="1" ht="15" customHeight="1" x14ac:dyDescent="0.2">
      <c r="A19" s="135" t="str">
        <f>Dictionnary!B90</f>
        <v xml:space="preserve">Translations [mm]: </v>
      </c>
      <c r="B19" s="129" t="str">
        <f>Dictionnary!B91</f>
        <v>SLS</v>
      </c>
      <c r="C19" s="129" t="str">
        <f>Dictionnary!$B$94</f>
        <v xml:space="preserve">Irreversible: </v>
      </c>
      <c r="D19" s="129" t="str">
        <f>Dictionnary!$B$88</f>
        <v xml:space="preserve">Transversal: </v>
      </c>
      <c r="E19" s="129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36" customFormat="1" ht="15" customHeight="1" x14ac:dyDescent="0.2">
      <c r="A20" s="136"/>
      <c r="B20" s="130"/>
      <c r="C20" s="130"/>
      <c r="D20" s="152" t="str">
        <f>Dictionnary!$B$89</f>
        <v xml:space="preserve">Longitudinal: </v>
      </c>
      <c r="E20" s="153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36" customFormat="1" ht="15" customHeight="1" x14ac:dyDescent="0.2">
      <c r="A21" s="136"/>
      <c r="B21" s="130"/>
      <c r="C21" s="156" t="str">
        <f>Dictionnary!$B$95</f>
        <v xml:space="preserve">Reversible: </v>
      </c>
      <c r="D21" s="130" t="str">
        <f>Dictionnary!$B$88</f>
        <v xml:space="preserve">Transversal: </v>
      </c>
      <c r="E21" s="130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s="36" customFormat="1" ht="15" customHeight="1" thickBot="1" x14ac:dyDescent="0.25">
      <c r="A22" s="136"/>
      <c r="B22" s="125"/>
      <c r="C22" s="157"/>
      <c r="D22" s="139" t="str">
        <f>Dictionnary!$B$89</f>
        <v xml:space="preserve">Longitudinal: </v>
      </c>
      <c r="E22" s="124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s="36" customFormat="1" ht="15" customHeight="1" x14ac:dyDescent="0.2">
      <c r="A23" s="136"/>
      <c r="B23" s="129" t="str">
        <f>Dictionnary!B92</f>
        <v>ULS</v>
      </c>
      <c r="C23" s="129" t="str">
        <f>Dictionnary!$B$94</f>
        <v xml:space="preserve">Irreversible: </v>
      </c>
      <c r="D23" s="129" t="str">
        <f>Dictionnary!$B$88</f>
        <v xml:space="preserve">Transversal: </v>
      </c>
      <c r="E23" s="129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36" customFormat="1" ht="15" customHeight="1" x14ac:dyDescent="0.2">
      <c r="A24" s="136"/>
      <c r="B24" s="130"/>
      <c r="C24" s="130"/>
      <c r="D24" s="152" t="str">
        <f>Dictionnary!$B$89</f>
        <v xml:space="preserve">Longitudinal: </v>
      </c>
      <c r="E24" s="153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36" customFormat="1" ht="15" customHeight="1" x14ac:dyDescent="0.2">
      <c r="A25" s="136"/>
      <c r="B25" s="130"/>
      <c r="C25" s="156" t="str">
        <f>Dictionnary!$B$95</f>
        <v xml:space="preserve">Reversible: </v>
      </c>
      <c r="D25" s="130" t="str">
        <f>Dictionnary!$B$88</f>
        <v xml:space="preserve">Transversal: </v>
      </c>
      <c r="E25" s="130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s="36" customFormat="1" ht="15" customHeight="1" thickBot="1" x14ac:dyDescent="0.25">
      <c r="A26" s="136"/>
      <c r="B26" s="125"/>
      <c r="C26" s="157"/>
      <c r="D26" s="139" t="str">
        <f>Dictionnary!$B$89</f>
        <v xml:space="preserve">Longitudinal: </v>
      </c>
      <c r="E26" s="124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s="36" customFormat="1" ht="15" customHeight="1" x14ac:dyDescent="0.2">
      <c r="A27" s="136"/>
      <c r="B27" s="142" t="str">
        <f>Dictionnary!B93</f>
        <v xml:space="preserve">ULS seismic: </v>
      </c>
      <c r="C27" s="129" t="str">
        <f>Dictionnary!$B$94</f>
        <v xml:space="preserve">Irreversible: </v>
      </c>
      <c r="D27" s="129" t="str">
        <f>Dictionnary!$B$88</f>
        <v xml:space="preserve">Transversal: </v>
      </c>
      <c r="E27" s="129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36" customFormat="1" ht="15" customHeight="1" x14ac:dyDescent="0.2">
      <c r="A28" s="136"/>
      <c r="B28" s="143"/>
      <c r="C28" s="130"/>
      <c r="D28" s="152" t="str">
        <f>Dictionnary!$B$89</f>
        <v xml:space="preserve">Longitudinal: </v>
      </c>
      <c r="E28" s="153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36" customFormat="1" ht="15" customHeight="1" x14ac:dyDescent="0.2">
      <c r="A29" s="136"/>
      <c r="B29" s="143"/>
      <c r="C29" s="130" t="str">
        <f>Dictionnary!$B$95</f>
        <v xml:space="preserve">Reversible: </v>
      </c>
      <c r="D29" s="130" t="str">
        <f>Dictionnary!$B$88</f>
        <v xml:space="preserve">Transversal: </v>
      </c>
      <c r="E29" s="130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s="36" customFormat="1" ht="15" customHeight="1" thickBot="1" x14ac:dyDescent="0.25">
      <c r="A30" s="137"/>
      <c r="B30" s="144"/>
      <c r="C30" s="125"/>
      <c r="D30" s="125" t="str">
        <f>Dictionnary!$B$89</f>
        <v xml:space="preserve">Longitudinal: </v>
      </c>
      <c r="E30" s="125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36" customFormat="1" ht="15" customHeight="1" thickBot="1" x14ac:dyDescent="0.25">
      <c r="A31" s="140" t="str">
        <f>Dictionnary!$B$96</f>
        <v xml:space="preserve">Preset: </v>
      </c>
      <c r="B31" s="141"/>
      <c r="C31" s="141"/>
      <c r="D31" s="141"/>
      <c r="E31" s="141"/>
      <c r="F31" s="44" t="s">
        <v>248</v>
      </c>
      <c r="G31" s="44" t="s">
        <v>248</v>
      </c>
      <c r="H31" s="44" t="s">
        <v>248</v>
      </c>
      <c r="I31" s="44" t="s">
        <v>248</v>
      </c>
      <c r="J31" s="44" t="s">
        <v>248</v>
      </c>
      <c r="K31" s="44" t="s">
        <v>248</v>
      </c>
      <c r="L31" s="44" t="s">
        <v>248</v>
      </c>
      <c r="M31" s="44" t="s">
        <v>248</v>
      </c>
      <c r="N31" s="44" t="s">
        <v>248</v>
      </c>
      <c r="O31" s="44" t="s">
        <v>248</v>
      </c>
    </row>
    <row r="32" spans="1:15" s="36" customFormat="1" ht="15" customHeight="1" x14ac:dyDescent="0.2">
      <c r="A32" s="135" t="str">
        <f>Dictionnary!B97</f>
        <v xml:space="preserve">Rotations [rad]: </v>
      </c>
      <c r="B32" s="129" t="str">
        <f>Dictionnary!B98</f>
        <v xml:space="preserve">Permanent (irreversible SLS): </v>
      </c>
      <c r="C32" s="129"/>
      <c r="D32" s="129" t="str">
        <f>Dictionnary!$B$88</f>
        <v xml:space="preserve">Transversal: </v>
      </c>
      <c r="E32" s="129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87" s="36" customFormat="1" ht="15" customHeight="1" x14ac:dyDescent="0.2">
      <c r="A33" s="136"/>
      <c r="B33" s="138"/>
      <c r="C33" s="138"/>
      <c r="D33" s="138" t="str">
        <f>Dictionnary!$B$89</f>
        <v xml:space="preserve">Longitudinal: </v>
      </c>
      <c r="E33" s="138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87" s="36" customFormat="1" ht="15" customHeight="1" x14ac:dyDescent="0.2">
      <c r="A34" s="136"/>
      <c r="B34" s="138" t="s">
        <v>321</v>
      </c>
      <c r="C34" s="138"/>
      <c r="D34" s="138" t="str">
        <f>Dictionnary!$B$88</f>
        <v xml:space="preserve">Transversal: </v>
      </c>
      <c r="E34" s="138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87" s="36" customFormat="1" ht="15" customHeight="1" x14ac:dyDescent="0.2">
      <c r="A35" s="136"/>
      <c r="B35" s="138"/>
      <c r="C35" s="138"/>
      <c r="D35" s="138" t="str">
        <f>Dictionnary!$B$89</f>
        <v xml:space="preserve">Longitudinal: </v>
      </c>
      <c r="E35" s="138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87" s="36" customFormat="1" ht="15" customHeight="1" x14ac:dyDescent="0.2">
      <c r="A36" s="136"/>
      <c r="B36" s="138" t="s">
        <v>320</v>
      </c>
      <c r="C36" s="138"/>
      <c r="D36" s="138" t="str">
        <f>Dictionnary!$B$88</f>
        <v xml:space="preserve">Transversal: </v>
      </c>
      <c r="E36" s="138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87" s="36" customFormat="1" ht="15" customHeight="1" thickBot="1" x14ac:dyDescent="0.25">
      <c r="A37" s="137"/>
      <c r="B37" s="138"/>
      <c r="C37" s="138"/>
      <c r="D37" s="125" t="str">
        <f>Dictionnary!$B$89</f>
        <v xml:space="preserve">Longitudinal: </v>
      </c>
      <c r="E37" s="125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87" s="36" customFormat="1" ht="15" customHeight="1" x14ac:dyDescent="0.2">
      <c r="A38" s="126" t="str">
        <f>Dictionnary!B101</f>
        <v>Maximum dimensions of the bearing: [mm]</v>
      </c>
      <c r="B38" s="134" t="str">
        <f>Dictionnary!B102</f>
        <v xml:space="preserve">Upper surface: </v>
      </c>
      <c r="C38" s="129"/>
      <c r="D38" s="145" t="str">
        <f>Dictionnary!$B$88</f>
        <v xml:space="preserve">Transversal: </v>
      </c>
      <c r="E38" s="134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87" s="36" customFormat="1" ht="15" customHeight="1" x14ac:dyDescent="0.2">
      <c r="A39" s="127"/>
      <c r="B39" s="131"/>
      <c r="C39" s="132"/>
      <c r="D39" s="133" t="str">
        <f>Dictionnary!$B$89</f>
        <v xml:space="preserve">Longitudinal: </v>
      </c>
      <c r="E39" s="131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87" s="36" customFormat="1" ht="15" customHeight="1" x14ac:dyDescent="0.2">
      <c r="A40" s="127"/>
      <c r="B40" s="131" t="str">
        <f>Dictionnary!B103</f>
        <v xml:space="preserve">Lower surface: </v>
      </c>
      <c r="C40" s="132"/>
      <c r="D40" s="133" t="str">
        <f>Dictionnary!$B$88</f>
        <v xml:space="preserve">Transversal: </v>
      </c>
      <c r="E40" s="131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87" s="36" customFormat="1" ht="15" customHeight="1" x14ac:dyDescent="0.2">
      <c r="A41" s="127"/>
      <c r="B41" s="131"/>
      <c r="C41" s="132"/>
      <c r="D41" s="133" t="str">
        <f>Dictionnary!$B$89</f>
        <v xml:space="preserve">Longitudinal: </v>
      </c>
      <c r="E41" s="131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87" s="36" customFormat="1" ht="15" customHeight="1" x14ac:dyDescent="0.2">
      <c r="A42" s="127"/>
      <c r="B42" s="131" t="str">
        <f>Dictionnary!B104</f>
        <v xml:space="preserve">Maximum height: </v>
      </c>
      <c r="C42" s="132"/>
      <c r="D42" s="132"/>
      <c r="E42" s="132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87" s="36" customFormat="1" ht="15" customHeight="1" thickBot="1" x14ac:dyDescent="0.25">
      <c r="A43" s="128"/>
      <c r="B43" s="124" t="str">
        <f>Dictionnary!B105</f>
        <v xml:space="preserve">Maximum jacking height for replacement: </v>
      </c>
      <c r="C43" s="125"/>
      <c r="D43" s="125"/>
      <c r="E43" s="125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87" s="36" customFormat="1" ht="15" customHeight="1" x14ac:dyDescent="0.2">
      <c r="A44" s="52"/>
      <c r="B44" s="54"/>
      <c r="C44" s="54"/>
      <c r="D44" s="54"/>
      <c r="E44" s="35">
        <f>COUNTA(F5:HB5)</f>
        <v>0</v>
      </c>
      <c r="F44" s="35" t="str">
        <f>F3&amp;IF(OR(F3="GG",F3="MSK")," "&amp;IF(AND(F10=0,F14=0,F18=0),"Long.",IF(AND(F9=0,F13=0,F17=0),"Trans.","ERROR")),"")</f>
        <v/>
      </c>
      <c r="G44" s="35" t="str">
        <f t="shared" ref="G44:O44" si="8">G3&amp;IF(OR(G3="GG",G3="MSK")," "&amp;IF(AND(G10=0,G14=0,G18=0),"Long.",IF(AND(G9=0,G13=0,G17=0),"Trans.","ERROR")),"")</f>
        <v/>
      </c>
      <c r="H44" s="35" t="str">
        <f t="shared" si="8"/>
        <v/>
      </c>
      <c r="I44" s="35" t="str">
        <f t="shared" si="8"/>
        <v/>
      </c>
      <c r="J44" s="35" t="str">
        <f t="shared" si="8"/>
        <v/>
      </c>
      <c r="K44" s="35" t="str">
        <f t="shared" si="8"/>
        <v/>
      </c>
      <c r="L44" s="35" t="str">
        <f t="shared" si="8"/>
        <v/>
      </c>
      <c r="M44" s="35" t="str">
        <f t="shared" si="8"/>
        <v/>
      </c>
      <c r="N44" s="35" t="str">
        <f t="shared" si="8"/>
        <v/>
      </c>
      <c r="O44" s="35" t="str">
        <f t="shared" si="8"/>
        <v/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</row>
  </sheetData>
  <mergeCells count="60">
    <mergeCell ref="D10:E10"/>
    <mergeCell ref="D22:E22"/>
    <mergeCell ref="D21:E21"/>
    <mergeCell ref="C19:C20"/>
    <mergeCell ref="D28:E28"/>
    <mergeCell ref="D24:E24"/>
    <mergeCell ref="C23:C24"/>
    <mergeCell ref="C25:C26"/>
    <mergeCell ref="D23:E23"/>
    <mergeCell ref="C21:C22"/>
    <mergeCell ref="D20:E20"/>
    <mergeCell ref="D25:E25"/>
    <mergeCell ref="D15:D16"/>
    <mergeCell ref="A2:E2"/>
    <mergeCell ref="A6:A18"/>
    <mergeCell ref="A1:E1"/>
    <mergeCell ref="A3:E3"/>
    <mergeCell ref="B11:C14"/>
    <mergeCell ref="B6:C10"/>
    <mergeCell ref="D18:E18"/>
    <mergeCell ref="D17:E17"/>
    <mergeCell ref="B15:C18"/>
    <mergeCell ref="D14:E14"/>
    <mergeCell ref="D13:E13"/>
    <mergeCell ref="A4:E4"/>
    <mergeCell ref="D6:D8"/>
    <mergeCell ref="D11:D12"/>
    <mergeCell ref="A5:E5"/>
    <mergeCell ref="D9:E9"/>
    <mergeCell ref="D38:E38"/>
    <mergeCell ref="D35:E35"/>
    <mergeCell ref="B32:C33"/>
    <mergeCell ref="B34:C35"/>
    <mergeCell ref="B36:C37"/>
    <mergeCell ref="D36:E36"/>
    <mergeCell ref="D37:E37"/>
    <mergeCell ref="A32:A37"/>
    <mergeCell ref="D34:E34"/>
    <mergeCell ref="D29:E29"/>
    <mergeCell ref="D30:E30"/>
    <mergeCell ref="A31:E31"/>
    <mergeCell ref="B27:B30"/>
    <mergeCell ref="C29:C30"/>
    <mergeCell ref="D27:E27"/>
    <mergeCell ref="B43:E43"/>
    <mergeCell ref="A38:A43"/>
    <mergeCell ref="B19:B22"/>
    <mergeCell ref="B23:B26"/>
    <mergeCell ref="D32:E32"/>
    <mergeCell ref="B42:E42"/>
    <mergeCell ref="B40:C41"/>
    <mergeCell ref="D39:E39"/>
    <mergeCell ref="B38:C39"/>
    <mergeCell ref="D40:E40"/>
    <mergeCell ref="D41:E41"/>
    <mergeCell ref="A19:A30"/>
    <mergeCell ref="D19:E19"/>
    <mergeCell ref="D33:E33"/>
    <mergeCell ref="D26:E26"/>
    <mergeCell ref="C27:C28"/>
  </mergeCells>
  <conditionalFormatting sqref="F1:CH1 F2:O2">
    <cfRule type="expression" dxfId="7" priority="51">
      <formula>ISBLANK(F3)</formula>
    </cfRule>
  </conditionalFormatting>
  <conditionalFormatting sqref="K36:O37 I36:J36 I32:O33">
    <cfRule type="expression" dxfId="6" priority="50">
      <formula>IF(Standard="BS",1,0)</formula>
    </cfRule>
  </conditionalFormatting>
  <conditionalFormatting sqref="F2:O2">
    <cfRule type="expression" dxfId="5" priority="6">
      <formula>ISBLANK(F4)</formula>
    </cfRule>
  </conditionalFormatting>
  <conditionalFormatting sqref="F36:H37 F32:H33">
    <cfRule type="expression" dxfId="4" priority="5">
      <formula>IF(Standard="BS",1,0)</formula>
    </cfRule>
  </conditionalFormatting>
  <conditionalFormatting sqref="F6:O8 F11:O12 F15:O16">
    <cfRule type="expression" dxfId="3" priority="2">
      <formula>OR(F$3="MSK",F$3="FSK")</formula>
    </cfRule>
  </conditionalFormatting>
  <conditionalFormatting sqref="F19:O30">
    <cfRule type="expression" dxfId="2" priority="1">
      <formula>F$3="FSK"</formula>
    </cfRule>
  </conditionalFormatting>
  <dataValidations count="1">
    <dataValidation type="list" allowBlank="1" showInputMessage="1" showErrorMessage="1" sqref="F3:J3" xr:uid="{A925B915-8DCB-4191-8694-D51820E67781}">
      <formula1>"FX,GG,GL,MSK,FSK"</formula1>
    </dataValidation>
  </dataValidations>
  <pageMargins left="0.7" right="0.7" top="0.75" bottom="0.75" header="0.3" footer="0.3"/>
  <pageSetup paperSize="9" scale="52" orientation="portrait" r:id="rId1"/>
  <colBreaks count="1" manualBreakCount="1">
    <brk id="1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L24"/>
  <sheetViews>
    <sheetView showGridLines="0" view="pageBreakPreview" zoomScaleNormal="100" zoomScaleSheetLayoutView="100" workbookViewId="0">
      <selection activeCell="B25" sqref="B25"/>
    </sheetView>
  </sheetViews>
  <sheetFormatPr defaultColWidth="11.42578125" defaultRowHeight="12.75" x14ac:dyDescent="0.2"/>
  <cols>
    <col min="1" max="1" width="14.42578125" customWidth="1"/>
    <col min="2" max="2" width="50" bestFit="1" customWidth="1"/>
    <col min="3" max="3" width="12.7109375" style="68" customWidth="1"/>
    <col min="4" max="4" width="121.7109375" customWidth="1"/>
  </cols>
  <sheetData>
    <row r="1" spans="1:12" ht="15.75" customHeight="1" x14ac:dyDescent="0.2">
      <c r="A1" s="158" t="s">
        <v>252</v>
      </c>
      <c r="B1" s="158"/>
      <c r="C1" s="158"/>
      <c r="D1" s="158"/>
    </row>
    <row r="3" spans="1:12" x14ac:dyDescent="0.2">
      <c r="A3" s="66" t="s">
        <v>253</v>
      </c>
      <c r="B3" s="66" t="s">
        <v>254</v>
      </c>
      <c r="C3" s="66" t="s">
        <v>266</v>
      </c>
      <c r="D3" s="66" t="s">
        <v>255</v>
      </c>
    </row>
    <row r="4" spans="1:12" x14ac:dyDescent="0.2">
      <c r="A4" s="14" t="s">
        <v>277</v>
      </c>
      <c r="B4" s="14" t="s">
        <v>278</v>
      </c>
      <c r="C4" s="67" t="s">
        <v>268</v>
      </c>
      <c r="D4" s="14" t="s">
        <v>304</v>
      </c>
    </row>
    <row r="5" spans="1:12" x14ac:dyDescent="0.2">
      <c r="A5" s="14" t="s">
        <v>274</v>
      </c>
      <c r="B5" s="14" t="s">
        <v>305</v>
      </c>
      <c r="C5" s="67" t="s">
        <v>268</v>
      </c>
      <c r="D5" s="14" t="s">
        <v>306</v>
      </c>
    </row>
    <row r="6" spans="1:12" x14ac:dyDescent="0.2">
      <c r="A6" s="14" t="s">
        <v>289</v>
      </c>
      <c r="B6" s="14" t="s">
        <v>290</v>
      </c>
      <c r="C6" s="67" t="s">
        <v>269</v>
      </c>
      <c r="D6" s="14" t="s">
        <v>303</v>
      </c>
    </row>
    <row r="7" spans="1:12" x14ac:dyDescent="0.2">
      <c r="A7" s="14" t="s">
        <v>289</v>
      </c>
      <c r="B7" s="14" t="s">
        <v>291</v>
      </c>
      <c r="C7" s="67" t="s">
        <v>269</v>
      </c>
      <c r="D7" s="14" t="s">
        <v>307</v>
      </c>
    </row>
    <row r="8" spans="1:12" x14ac:dyDescent="0.2">
      <c r="A8" s="14" t="s">
        <v>289</v>
      </c>
      <c r="B8" s="14" t="s">
        <v>292</v>
      </c>
      <c r="C8" s="67" t="s">
        <v>267</v>
      </c>
      <c r="D8" s="14" t="s">
        <v>293</v>
      </c>
    </row>
    <row r="9" spans="1:12" x14ac:dyDescent="0.2">
      <c r="A9" s="14" t="s">
        <v>256</v>
      </c>
      <c r="B9" s="14" t="s">
        <v>263</v>
      </c>
      <c r="C9" s="67" t="s">
        <v>267</v>
      </c>
      <c r="D9" s="14" t="s">
        <v>308</v>
      </c>
    </row>
    <row r="10" spans="1:12" x14ac:dyDescent="0.2">
      <c r="A10" s="14" t="s">
        <v>256</v>
      </c>
      <c r="B10" s="14" t="s">
        <v>262</v>
      </c>
      <c r="C10" s="67" t="s">
        <v>267</v>
      </c>
      <c r="D10" s="14" t="s">
        <v>257</v>
      </c>
    </row>
    <row r="11" spans="1:12" x14ac:dyDescent="0.2">
      <c r="A11" s="14" t="s">
        <v>256</v>
      </c>
      <c r="B11" s="14" t="s">
        <v>264</v>
      </c>
      <c r="C11" s="67" t="s">
        <v>267</v>
      </c>
      <c r="D11" s="14" t="s">
        <v>309</v>
      </c>
    </row>
    <row r="12" spans="1:12" x14ac:dyDescent="0.2">
      <c r="A12" s="14" t="s">
        <v>256</v>
      </c>
      <c r="B12" s="14" t="s">
        <v>273</v>
      </c>
      <c r="C12" s="67" t="s">
        <v>267</v>
      </c>
      <c r="D12" s="14" t="s">
        <v>310</v>
      </c>
      <c r="L12" s="14"/>
    </row>
    <row r="13" spans="1:12" x14ac:dyDescent="0.2">
      <c r="A13" s="14" t="s">
        <v>256</v>
      </c>
      <c r="B13" s="14" t="s">
        <v>275</v>
      </c>
      <c r="C13" s="67" t="s">
        <v>269</v>
      </c>
      <c r="D13" s="14" t="s">
        <v>311</v>
      </c>
    </row>
    <row r="14" spans="1:12" x14ac:dyDescent="0.2">
      <c r="A14" s="14" t="s">
        <v>256</v>
      </c>
      <c r="B14" s="14" t="s">
        <v>276</v>
      </c>
      <c r="C14" s="67" t="s">
        <v>269</v>
      </c>
      <c r="D14" s="14" t="s">
        <v>312</v>
      </c>
    </row>
    <row r="15" spans="1:12" x14ac:dyDescent="0.2">
      <c r="A15" s="14" t="s">
        <v>281</v>
      </c>
      <c r="B15" s="14" t="s">
        <v>282</v>
      </c>
      <c r="C15" s="67" t="s">
        <v>269</v>
      </c>
      <c r="D15" s="14" t="s">
        <v>283</v>
      </c>
    </row>
    <row r="16" spans="1:12" x14ac:dyDescent="0.2">
      <c r="A16" s="14" t="s">
        <v>281</v>
      </c>
      <c r="B16" s="14" t="s">
        <v>284</v>
      </c>
      <c r="C16" s="67" t="s">
        <v>269</v>
      </c>
      <c r="D16" s="14" t="s">
        <v>313</v>
      </c>
    </row>
    <row r="17" spans="1:4" x14ac:dyDescent="0.2">
      <c r="A17" s="14" t="s">
        <v>281</v>
      </c>
      <c r="B17" s="14" t="s">
        <v>285</v>
      </c>
      <c r="C17" s="67" t="s">
        <v>269</v>
      </c>
      <c r="D17" s="14" t="s">
        <v>286</v>
      </c>
    </row>
    <row r="18" spans="1:4" x14ac:dyDescent="0.2">
      <c r="A18" s="14" t="s">
        <v>281</v>
      </c>
      <c r="B18" s="14" t="s">
        <v>287</v>
      </c>
      <c r="C18" s="67" t="s">
        <v>269</v>
      </c>
      <c r="D18" s="14" t="s">
        <v>288</v>
      </c>
    </row>
    <row r="19" spans="1:4" x14ac:dyDescent="0.2">
      <c r="A19" s="14" t="s">
        <v>279</v>
      </c>
      <c r="B19" s="14" t="s">
        <v>280</v>
      </c>
      <c r="C19" s="67" t="s">
        <v>268</v>
      </c>
      <c r="D19" s="14" t="s">
        <v>314</v>
      </c>
    </row>
    <row r="20" spans="1:4" x14ac:dyDescent="0.2">
      <c r="A20" s="14" t="s">
        <v>294</v>
      </c>
      <c r="B20" s="14" t="s">
        <v>295</v>
      </c>
      <c r="C20" s="67" t="s">
        <v>269</v>
      </c>
      <c r="D20" s="14" t="s">
        <v>315</v>
      </c>
    </row>
    <row r="21" spans="1:4" x14ac:dyDescent="0.2">
      <c r="A21" s="14" t="s">
        <v>294</v>
      </c>
      <c r="B21" s="14" t="s">
        <v>296</v>
      </c>
      <c r="C21" s="67" t="s">
        <v>267</v>
      </c>
      <c r="D21" s="14" t="s">
        <v>297</v>
      </c>
    </row>
    <row r="22" spans="1:4" x14ac:dyDescent="0.2">
      <c r="A22" s="14" t="s">
        <v>270</v>
      </c>
      <c r="B22" s="14" t="s">
        <v>271</v>
      </c>
      <c r="C22" s="67" t="s">
        <v>268</v>
      </c>
      <c r="D22" s="14" t="s">
        <v>272</v>
      </c>
    </row>
    <row r="23" spans="1:4" x14ac:dyDescent="0.2">
      <c r="A23" s="14" t="s">
        <v>259</v>
      </c>
      <c r="B23" s="14" t="s">
        <v>261</v>
      </c>
      <c r="C23" s="67" t="s">
        <v>269</v>
      </c>
      <c r="D23" s="14" t="s">
        <v>258</v>
      </c>
    </row>
    <row r="24" spans="1:4" x14ac:dyDescent="0.2">
      <c r="A24" s="14" t="s">
        <v>259</v>
      </c>
      <c r="B24" s="14" t="s">
        <v>260</v>
      </c>
      <c r="C24" s="67" t="s">
        <v>268</v>
      </c>
      <c r="D24" s="14" t="s">
        <v>265</v>
      </c>
    </row>
  </sheetData>
  <mergeCells count="1">
    <mergeCell ref="A1:D1"/>
  </mergeCells>
  <pageMargins left="0.7" right="0.7" top="0.75" bottom="0.75" header="0.3" footer="0.3"/>
  <pageSetup paperSize="9" scale="4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4"/>
  <dimension ref="A1:T29"/>
  <sheetViews>
    <sheetView showGridLines="0" zoomScale="85" zoomScaleNormal="85" workbookViewId="0">
      <selection activeCell="D44" sqref="D44"/>
    </sheetView>
  </sheetViews>
  <sheetFormatPr defaultColWidth="11.42578125" defaultRowHeight="12.75" x14ac:dyDescent="0.2"/>
  <sheetData>
    <row r="1" spans="1:20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15" x14ac:dyDescent="0.2">
      <c r="B2" s="3" t="s">
        <v>29</v>
      </c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ht="15" x14ac:dyDescent="0.2">
      <c r="A4" s="4"/>
      <c r="B4" s="2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 x14ac:dyDescent="0.2">
      <c r="A6" s="4"/>
      <c r="B6" s="159" t="s">
        <v>47</v>
      </c>
      <c r="C6" s="159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54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T6" s="17" t="s">
        <v>22</v>
      </c>
    </row>
    <row r="7" spans="1:20" ht="18" hidden="1" x14ac:dyDescent="0.2">
      <c r="A7" s="4"/>
      <c r="B7" s="6" t="s">
        <v>31</v>
      </c>
      <c r="C7" s="6" t="s">
        <v>18</v>
      </c>
      <c r="D7" s="6">
        <f>VALUE(RIGHT(LEFT(D6,SEARCH("/",D6)-1),2))</f>
        <v>12</v>
      </c>
      <c r="E7" s="6">
        <f t="shared" ref="E7:N7" si="0">VALUE(RIGHT(LEFT(E6,SEARCH("/",E6)-1),2))</f>
        <v>16</v>
      </c>
      <c r="F7" s="6">
        <f t="shared" si="0"/>
        <v>20</v>
      </c>
      <c r="G7" s="6">
        <f t="shared" si="0"/>
        <v>25</v>
      </c>
      <c r="H7" s="6">
        <f t="shared" si="0"/>
        <v>30</v>
      </c>
      <c r="I7" s="6">
        <f>VALUE(RIGHT(LEFT(I6,SEARCH("/",I6)-1),2))</f>
        <v>32</v>
      </c>
      <c r="J7" s="6">
        <f t="shared" si="0"/>
        <v>35</v>
      </c>
      <c r="K7" s="6">
        <f t="shared" si="0"/>
        <v>40</v>
      </c>
      <c r="L7" s="6">
        <f t="shared" si="0"/>
        <v>45</v>
      </c>
      <c r="M7" s="6">
        <f t="shared" si="0"/>
        <v>50</v>
      </c>
      <c r="N7" s="6">
        <f t="shared" si="0"/>
        <v>55</v>
      </c>
      <c r="O7" s="6">
        <f>VALUE(RIGHT(LEFT(O6,SEARCH("/",O6)-1),2))</f>
        <v>60</v>
      </c>
      <c r="P7" s="6">
        <f>VALUE(RIGHT(LEFT(P6,SEARCH("/",P6)-1),2))</f>
        <v>70</v>
      </c>
      <c r="Q7" s="6">
        <f>VALUE(RIGHT(LEFT(Q6,SEARCH("/",Q6)-1),2))</f>
        <v>80</v>
      </c>
      <c r="R7" s="6">
        <f>VALUE(RIGHT(LEFT(R6,SEARCH("/",R6)-1),2))</f>
        <v>90</v>
      </c>
    </row>
    <row r="8" spans="1:20" ht="18" hidden="1" x14ac:dyDescent="0.2">
      <c r="A8" s="4"/>
      <c r="B8" s="6" t="s">
        <v>32</v>
      </c>
      <c r="C8" s="6" t="s">
        <v>18</v>
      </c>
      <c r="D8" s="6">
        <f>VALUE(RIGHT(D6,LEN(D6)-SEARCH("/",D6)))</f>
        <v>15</v>
      </c>
      <c r="E8" s="6">
        <f t="shared" ref="E8:N8" si="1">VALUE(RIGHT(E6,LEN(E6)-SEARCH("/",E6)))</f>
        <v>20</v>
      </c>
      <c r="F8" s="6">
        <f t="shared" si="1"/>
        <v>25</v>
      </c>
      <c r="G8" s="6">
        <f t="shared" si="1"/>
        <v>30</v>
      </c>
      <c r="H8" s="6">
        <f t="shared" si="1"/>
        <v>37</v>
      </c>
      <c r="I8" s="6">
        <f>VALUE(RIGHT(I6,LEN(I6)-SEARCH("/",I6)))</f>
        <v>40</v>
      </c>
      <c r="J8" s="6">
        <f t="shared" si="1"/>
        <v>45</v>
      </c>
      <c r="K8" s="6">
        <f t="shared" si="1"/>
        <v>50</v>
      </c>
      <c r="L8" s="6">
        <f t="shared" si="1"/>
        <v>55</v>
      </c>
      <c r="M8" s="6">
        <f t="shared" si="1"/>
        <v>60</v>
      </c>
      <c r="N8" s="6">
        <f t="shared" si="1"/>
        <v>67</v>
      </c>
      <c r="O8" s="6">
        <f>VALUE(RIGHT(O6,LEN(O6)-SEARCH("/",O6)))</f>
        <v>75</v>
      </c>
      <c r="P8" s="6">
        <f>VALUE(RIGHT(P6,LEN(P6)-SEARCH("/",P6)))</f>
        <v>85</v>
      </c>
      <c r="Q8" s="6">
        <f>VALUE(RIGHT(Q6,LEN(Q6)-SEARCH("/",Q6)))</f>
        <v>95</v>
      </c>
      <c r="R8" s="6">
        <f>VALUE(RIGHT(R6,LEN(R6)-SEARCH("/",R6)))</f>
        <v>105</v>
      </c>
    </row>
    <row r="9" spans="1:20" ht="18" hidden="1" x14ac:dyDescent="0.2">
      <c r="A9" s="4"/>
      <c r="B9" s="6" t="s">
        <v>33</v>
      </c>
      <c r="C9" s="6" t="s">
        <v>18</v>
      </c>
      <c r="D9" s="6">
        <f>D7+8</f>
        <v>20</v>
      </c>
      <c r="E9" s="6">
        <f t="shared" ref="E9:N9" si="2">E7+8</f>
        <v>24</v>
      </c>
      <c r="F9" s="6">
        <f t="shared" si="2"/>
        <v>28</v>
      </c>
      <c r="G9" s="6">
        <f t="shared" si="2"/>
        <v>33</v>
      </c>
      <c r="H9" s="6">
        <f t="shared" si="2"/>
        <v>38</v>
      </c>
      <c r="I9" s="6">
        <f>I7+8</f>
        <v>40</v>
      </c>
      <c r="J9" s="6">
        <f t="shared" si="2"/>
        <v>43</v>
      </c>
      <c r="K9" s="6">
        <f t="shared" si="2"/>
        <v>48</v>
      </c>
      <c r="L9" s="6">
        <f t="shared" si="2"/>
        <v>53</v>
      </c>
      <c r="M9" s="6">
        <f t="shared" si="2"/>
        <v>58</v>
      </c>
      <c r="N9" s="6">
        <f t="shared" si="2"/>
        <v>63</v>
      </c>
      <c r="O9" s="6">
        <f>O7+8</f>
        <v>68</v>
      </c>
      <c r="P9" s="6">
        <f>P7+8</f>
        <v>78</v>
      </c>
      <c r="Q9" s="6">
        <f>Q7+8</f>
        <v>88</v>
      </c>
      <c r="R9" s="6">
        <f>R7+8</f>
        <v>98</v>
      </c>
    </row>
    <row r="10" spans="1:20" ht="18" hidden="1" x14ac:dyDescent="0.2">
      <c r="A10" s="4"/>
      <c r="B10" s="6" t="s">
        <v>34</v>
      </c>
      <c r="C10" s="6" t="s">
        <v>18</v>
      </c>
      <c r="D10" s="7">
        <f>IF(D7&lt;=50,0.3*(D7^(2/3)),2.12*LN(1+D9/10))</f>
        <v>1.5724448365253381</v>
      </c>
      <c r="E10" s="7">
        <f>IF(E7&lt;=50,0.3*(E7^(2/3)),2.12*LN(1+E9/10))</f>
        <v>1.9048812623618392</v>
      </c>
      <c r="F10" s="7">
        <f t="shared" ref="F10:N10" si="3">IF(F7&lt;=50,0.3*(F7^(2/3)),2.12*LN(1+F9/10))</f>
        <v>2.2104188991842313</v>
      </c>
      <c r="G10" s="7">
        <f t="shared" si="3"/>
        <v>2.5649639200150443</v>
      </c>
      <c r="H10" s="7">
        <f t="shared" si="3"/>
        <v>2.896468153816889</v>
      </c>
      <c r="I10" s="7">
        <f>IF(I7&lt;=50,0.3*(I7^(2/3)),2.12*LN(1+I9/10))</f>
        <v>3.0238105197476957</v>
      </c>
      <c r="J10" s="7">
        <f t="shared" si="3"/>
        <v>3.2099624416952368</v>
      </c>
      <c r="K10" s="7">
        <f t="shared" si="3"/>
        <v>3.5088212858554391</v>
      </c>
      <c r="L10" s="7">
        <f t="shared" si="3"/>
        <v>3.7954469938578708</v>
      </c>
      <c r="M10" s="7">
        <f t="shared" si="3"/>
        <v>4.0716264248923588</v>
      </c>
      <c r="N10" s="7">
        <f t="shared" si="3"/>
        <v>4.214293618087213</v>
      </c>
      <c r="O10" s="7">
        <f>IF(O7&lt;=50,0.3*(O7^(2/3)),2.12*LN(1+O9/10))</f>
        <v>4.3547423154345584</v>
      </c>
      <c r="P10" s="7">
        <f>IF(P7&lt;=50,0.3*(P7^(2/3)),2.12*LN(1+P9/10))</f>
        <v>4.6104736495464218</v>
      </c>
      <c r="Q10" s="7">
        <f>IF(Q7&lt;=50,0.3*(Q7^(2/3)),2.12*LN(1+Q9/10))</f>
        <v>4.8386506576342363</v>
      </c>
      <c r="R10" s="7">
        <f>IF(R7&lt;=50,0.3*(R7^(2/3)),2.12*LN(1+R9/10))</f>
        <v>5.0446378043559692</v>
      </c>
    </row>
    <row r="11" spans="1:20" ht="18" hidden="1" x14ac:dyDescent="0.2">
      <c r="A11" s="4"/>
      <c r="B11" s="6" t="s">
        <v>35</v>
      </c>
      <c r="C11" s="6" t="s">
        <v>18</v>
      </c>
      <c r="D11" s="7">
        <f>0.7*D10</f>
        <v>1.1007113855677366</v>
      </c>
      <c r="E11" s="7">
        <f t="shared" ref="E11:N11" si="4">0.7*E10</f>
        <v>1.3334168836532874</v>
      </c>
      <c r="F11" s="7">
        <f t="shared" si="4"/>
        <v>1.5472932294289619</v>
      </c>
      <c r="G11" s="7">
        <f t="shared" si="4"/>
        <v>1.7954747440105308</v>
      </c>
      <c r="H11" s="7">
        <f t="shared" si="4"/>
        <v>2.0275277076718221</v>
      </c>
      <c r="I11" s="7">
        <f>0.7*I10</f>
        <v>2.1166673638233866</v>
      </c>
      <c r="J11" s="7">
        <f t="shared" si="4"/>
        <v>2.2469737091866655</v>
      </c>
      <c r="K11" s="7">
        <f t="shared" si="4"/>
        <v>2.4561749000988073</v>
      </c>
      <c r="L11" s="7">
        <f t="shared" si="4"/>
        <v>2.6568128957005093</v>
      </c>
      <c r="M11" s="7">
        <f t="shared" si="4"/>
        <v>2.8501384974246511</v>
      </c>
      <c r="N11" s="7">
        <f t="shared" si="4"/>
        <v>2.950005532661049</v>
      </c>
      <c r="O11" s="7">
        <f>0.7*O10</f>
        <v>3.0483196208041905</v>
      </c>
      <c r="P11" s="7">
        <f>0.7*P10</f>
        <v>3.227331554682495</v>
      </c>
      <c r="Q11" s="7">
        <f>0.7*Q10</f>
        <v>3.3870554603439653</v>
      </c>
      <c r="R11" s="7">
        <f>0.7*R10</f>
        <v>3.531246463049178</v>
      </c>
    </row>
    <row r="12" spans="1:20" ht="18" hidden="1" x14ac:dyDescent="0.2">
      <c r="A12" s="4"/>
      <c r="B12" s="6" t="s">
        <v>36</v>
      </c>
      <c r="C12" s="6" t="s">
        <v>18</v>
      </c>
      <c r="D12" s="7">
        <f>1.3*D10</f>
        <v>2.0441782874829397</v>
      </c>
      <c r="E12" s="7">
        <f t="shared" ref="E12:N12" si="5">1.3*E10</f>
        <v>2.4763456410703912</v>
      </c>
      <c r="F12" s="7">
        <f t="shared" si="5"/>
        <v>2.8735445689395007</v>
      </c>
      <c r="G12" s="7">
        <f t="shared" si="5"/>
        <v>3.3344530960195575</v>
      </c>
      <c r="H12" s="7">
        <f t="shared" si="5"/>
        <v>3.765408599961956</v>
      </c>
      <c r="I12" s="7">
        <f>1.3*I10</f>
        <v>3.9309536756720047</v>
      </c>
      <c r="J12" s="7">
        <f t="shared" si="5"/>
        <v>4.1729511742038081</v>
      </c>
      <c r="K12" s="7">
        <f t="shared" si="5"/>
        <v>4.5614676716120712</v>
      </c>
      <c r="L12" s="7">
        <f t="shared" si="5"/>
        <v>4.9340810920152318</v>
      </c>
      <c r="M12" s="7">
        <f t="shared" si="5"/>
        <v>5.2931143523600666</v>
      </c>
      <c r="N12" s="7">
        <f t="shared" si="5"/>
        <v>5.4785817035133775</v>
      </c>
      <c r="O12" s="7">
        <f>1.3*O10</f>
        <v>5.6611650100649262</v>
      </c>
      <c r="P12" s="7">
        <f>1.3*P10</f>
        <v>5.9936157444103486</v>
      </c>
      <c r="Q12" s="7">
        <f>1.3*Q10</f>
        <v>6.2902458549245077</v>
      </c>
      <c r="R12" s="7">
        <f>1.3*R10</f>
        <v>6.5580291456627604</v>
      </c>
    </row>
    <row r="13" spans="1:20" ht="18" hidden="1" x14ac:dyDescent="0.2">
      <c r="A13" s="4"/>
      <c r="B13" s="6" t="s">
        <v>37</v>
      </c>
      <c r="C13" s="6" t="s">
        <v>19</v>
      </c>
      <c r="D13" s="8">
        <f>22*((D9/10)^(0.3))</f>
        <v>27.085177093588158</v>
      </c>
      <c r="E13" s="8">
        <f t="shared" ref="E13:N13" si="6">22*((E9/10)^(0.3))</f>
        <v>28.607904894961401</v>
      </c>
      <c r="F13" s="8">
        <f t="shared" si="6"/>
        <v>29.961951054640309</v>
      </c>
      <c r="G13" s="8">
        <f t="shared" si="6"/>
        <v>31.475806210019346</v>
      </c>
      <c r="H13" s="8">
        <f t="shared" si="6"/>
        <v>32.836568031330792</v>
      </c>
      <c r="I13" s="8">
        <f>22*((I9/10)^(0.3))</f>
        <v>33.345764463228754</v>
      </c>
      <c r="J13" s="8">
        <f t="shared" si="6"/>
        <v>34.077146199189329</v>
      </c>
      <c r="K13" s="8">
        <f t="shared" si="6"/>
        <v>35.220462288934414</v>
      </c>
      <c r="L13" s="8">
        <f t="shared" si="6"/>
        <v>36.283188218914134</v>
      </c>
      <c r="M13" s="8">
        <f t="shared" si="6"/>
        <v>37.277869091614654</v>
      </c>
      <c r="N13" s="8">
        <f t="shared" si="6"/>
        <v>38.214206461639002</v>
      </c>
      <c r="O13" s="8">
        <f>22*((O9/10)^(0.3))</f>
        <v>39.099873708049074</v>
      </c>
      <c r="P13" s="8">
        <f>22*((P9/10)^(0.3))</f>
        <v>40.742817784548983</v>
      </c>
      <c r="Q13" s="8">
        <f>22*((Q9/10)^(0.3))</f>
        <v>42.244238168935823</v>
      </c>
      <c r="R13" s="8">
        <f>22*((R9/10)^(0.3))</f>
        <v>43.630531500658059</v>
      </c>
    </row>
    <row r="14" spans="1:20" ht="18" hidden="1" x14ac:dyDescent="0.2">
      <c r="A14" s="4"/>
      <c r="B14" s="6" t="s">
        <v>38</v>
      </c>
      <c r="C14" s="6" t="s">
        <v>20</v>
      </c>
      <c r="D14" s="7">
        <f>MIN(0.7*(D9^(0.31)),2.8)</f>
        <v>1.7718107758850909</v>
      </c>
      <c r="E14" s="7">
        <f t="shared" ref="E14:N14" si="7">MIN(0.7*(E9^(0.31)),2.8)</f>
        <v>1.8748370396696974</v>
      </c>
      <c r="F14" s="7">
        <f t="shared" si="7"/>
        <v>1.9666045051940388</v>
      </c>
      <c r="G14" s="7">
        <f t="shared" si="7"/>
        <v>2.0693662482105193</v>
      </c>
      <c r="H14" s="7">
        <f t="shared" si="7"/>
        <v>2.1618768697354804</v>
      </c>
      <c r="I14" s="7">
        <f>MIN(0.7*(I9^(0.31)),2.8)</f>
        <v>2.1965274616996178</v>
      </c>
      <c r="J14" s="7">
        <f t="shared" si="7"/>
        <v>2.2463284691964671</v>
      </c>
      <c r="K14" s="7">
        <f t="shared" si="7"/>
        <v>2.3242499142093389</v>
      </c>
      <c r="L14" s="7">
        <f t="shared" si="7"/>
        <v>2.3967545449312704</v>
      </c>
      <c r="M14" s="7">
        <f t="shared" si="7"/>
        <v>2.4646810048680772</v>
      </c>
      <c r="N14" s="7">
        <f t="shared" si="7"/>
        <v>2.5286784670814431</v>
      </c>
      <c r="O14" s="7">
        <f>MIN(0.7*(O9^(0.31)),2.8)</f>
        <v>2.5892608390866876</v>
      </c>
      <c r="P14" s="7">
        <f>MIN(0.7*(P9^(0.31)),2.8)</f>
        <v>2.7017637279883995</v>
      </c>
      <c r="Q14" s="7">
        <f>MIN(0.7*(Q9^(0.31)),2.8)</f>
        <v>2.8</v>
      </c>
      <c r="R14" s="7">
        <f>MIN(0.7*(R9^(0.31)),2.8)</f>
        <v>2.8</v>
      </c>
    </row>
    <row r="15" spans="1:20" ht="18" hidden="1" x14ac:dyDescent="0.2">
      <c r="A15" s="4"/>
      <c r="B15" s="6" t="s">
        <v>39</v>
      </c>
      <c r="C15" s="6" t="s">
        <v>20</v>
      </c>
      <c r="D15" s="7">
        <f>IF(D7&lt;50,3.5,2.8+27*(((98-D9)/100)^4))</f>
        <v>3.5</v>
      </c>
      <c r="E15" s="7">
        <f t="shared" ref="E15:N15" si="8">IF(E7&lt;50,3.5,2.8+27*(((98-E9)/100)^4))</f>
        <v>3.5</v>
      </c>
      <c r="F15" s="7">
        <f t="shared" si="8"/>
        <v>3.5</v>
      </c>
      <c r="G15" s="7">
        <f t="shared" si="8"/>
        <v>3.5</v>
      </c>
      <c r="H15" s="7">
        <f t="shared" si="8"/>
        <v>3.5</v>
      </c>
      <c r="I15" s="7">
        <f>IF(I7&lt;50,3.5,2.8+27*(((98-I9)/100)^4))</f>
        <v>3.5</v>
      </c>
      <c r="J15" s="7">
        <f t="shared" si="8"/>
        <v>3.5</v>
      </c>
      <c r="K15" s="7">
        <f t="shared" si="8"/>
        <v>3.5</v>
      </c>
      <c r="L15" s="7">
        <f t="shared" si="8"/>
        <v>3.5</v>
      </c>
      <c r="M15" s="7">
        <f t="shared" si="8"/>
        <v>3.4912000000000001</v>
      </c>
      <c r="N15" s="7">
        <f t="shared" si="8"/>
        <v>3.2051687499999995</v>
      </c>
      <c r="O15" s="7">
        <f>IF(O7&lt;50,3.5,2.8+27*(((98-O9)/100)^4))</f>
        <v>3.0186999999999999</v>
      </c>
      <c r="P15" s="7">
        <f>IF(P7&lt;50,3.5,2.8+27*(((98-P9)/100)^4))</f>
        <v>2.8431999999999999</v>
      </c>
      <c r="Q15" s="7">
        <f>IF(Q7&lt;50,3.5,2.8+27*(((98-Q9)/100)^4))</f>
        <v>2.8026999999999997</v>
      </c>
      <c r="R15" s="7">
        <f>IF(R7&lt;50,3.5,2.8+27*(((98-R9)/100)^4))</f>
        <v>2.8</v>
      </c>
    </row>
    <row r="16" spans="1:20" ht="18" hidden="1" x14ac:dyDescent="0.2">
      <c r="A16" s="4"/>
      <c r="B16" s="6" t="s">
        <v>40</v>
      </c>
      <c r="C16" s="6" t="s">
        <v>20</v>
      </c>
      <c r="D16" s="7">
        <f>IF(D7&lt;50,2,2+0.085*((D7-50)^(0.53)))</f>
        <v>2</v>
      </c>
      <c r="E16" s="7">
        <f t="shared" ref="E16:N16" si="9">IF(E7&lt;50,2,2+0.085*((E7-50)^(0.53)))</f>
        <v>2</v>
      </c>
      <c r="F16" s="7">
        <f t="shared" si="9"/>
        <v>2</v>
      </c>
      <c r="G16" s="7">
        <f t="shared" si="9"/>
        <v>2</v>
      </c>
      <c r="H16" s="7">
        <f t="shared" si="9"/>
        <v>2</v>
      </c>
      <c r="I16" s="7">
        <f>IF(I7&lt;50,2,2+0.085*((I7-50)^(0.53)))</f>
        <v>2</v>
      </c>
      <c r="J16" s="7">
        <f t="shared" si="9"/>
        <v>2</v>
      </c>
      <c r="K16" s="7">
        <f t="shared" si="9"/>
        <v>2</v>
      </c>
      <c r="L16" s="7">
        <f t="shared" si="9"/>
        <v>2</v>
      </c>
      <c r="M16" s="7">
        <f t="shared" si="9"/>
        <v>2</v>
      </c>
      <c r="N16" s="7">
        <f t="shared" si="9"/>
        <v>2.1994679057750481</v>
      </c>
      <c r="O16" s="7">
        <f>IF(O7&lt;50,2,2+0.085*((O7-50)^(0.53)))</f>
        <v>2.2880175327183223</v>
      </c>
      <c r="P16" s="7">
        <f>IF(P7&lt;50,2,2+0.085*((P7-50)^(0.53)))</f>
        <v>2.4158769243143414</v>
      </c>
      <c r="Q16" s="7">
        <f>IF(Q7&lt;50,2,2+0.085*((Q7-50)^(0.53)))</f>
        <v>2.5155765911087431</v>
      </c>
      <c r="R16" s="7">
        <f>IF(R7&lt;50,2,2+0.085*((R7-50)^(0.53)))</f>
        <v>2.6004968327615767</v>
      </c>
    </row>
    <row r="17" spans="1:18" ht="18" hidden="1" x14ac:dyDescent="0.2">
      <c r="A17" s="4"/>
      <c r="B17" s="6" t="s">
        <v>41</v>
      </c>
      <c r="C17" s="6" t="s">
        <v>20</v>
      </c>
      <c r="D17" s="7">
        <f>IF(D7&lt;50,3.5,2.6+35*(((90-D7)/100)^4))</f>
        <v>3.5</v>
      </c>
      <c r="E17" s="7">
        <f t="shared" ref="E17:N17" si="10">IF(E7&lt;50,3.5,2.6+35*(((90-E7)/100)^4))</f>
        <v>3.5</v>
      </c>
      <c r="F17" s="7">
        <f t="shared" si="10"/>
        <v>3.5</v>
      </c>
      <c r="G17" s="7">
        <f t="shared" si="10"/>
        <v>3.5</v>
      </c>
      <c r="H17" s="7">
        <f t="shared" si="10"/>
        <v>3.5</v>
      </c>
      <c r="I17" s="7">
        <f>IF(I7&lt;50,3.5,2.6+35*(((90-I7)/100)^4))</f>
        <v>3.5</v>
      </c>
      <c r="J17" s="7">
        <f t="shared" si="10"/>
        <v>3.5</v>
      </c>
      <c r="K17" s="7">
        <f t="shared" si="10"/>
        <v>3.5</v>
      </c>
      <c r="L17" s="7">
        <f t="shared" si="10"/>
        <v>3.5</v>
      </c>
      <c r="M17" s="7">
        <f t="shared" si="10"/>
        <v>3.4960000000000004</v>
      </c>
      <c r="N17" s="7">
        <f t="shared" si="10"/>
        <v>3.1252187500000002</v>
      </c>
      <c r="O17" s="7">
        <f>IF(O7&lt;50,3.5,2.6+35*(((90-O7)/100)^4))</f>
        <v>2.8835000000000002</v>
      </c>
      <c r="P17" s="7">
        <f>IF(P7&lt;50,3.5,2.6+35*(((90-P7)/100)^4))</f>
        <v>2.6560000000000001</v>
      </c>
      <c r="Q17" s="7">
        <f>IF(Q7&lt;50,3.5,2.6+35*(((90-Q7)/100)^4))</f>
        <v>2.6034999999999999</v>
      </c>
      <c r="R17" s="7">
        <f>IF(R7&lt;50,3.5,2.6+35*(((90-R7)/100)^4))</f>
        <v>2.6</v>
      </c>
    </row>
    <row r="18" spans="1:18" ht="15" hidden="1" x14ac:dyDescent="0.2">
      <c r="A18" s="4"/>
      <c r="B18" s="6" t="s">
        <v>21</v>
      </c>
      <c r="C18" s="6"/>
      <c r="D18" s="9">
        <f>IF(D7&lt;50,2,1.4+23.4*(((90-D7)/100)^4))</f>
        <v>2</v>
      </c>
      <c r="E18" s="9">
        <f t="shared" ref="E18:N18" si="11">IF(E7&lt;50,2,1.4+23.4*(((90-E7)/100)^4))</f>
        <v>2</v>
      </c>
      <c r="F18" s="9">
        <f t="shared" si="11"/>
        <v>2</v>
      </c>
      <c r="G18" s="9">
        <f t="shared" si="11"/>
        <v>2</v>
      </c>
      <c r="H18" s="9">
        <f t="shared" si="11"/>
        <v>2</v>
      </c>
      <c r="I18" s="9">
        <f>IF(I7&lt;50,2,1.4+23.4*(((90-I7)/100)^4))</f>
        <v>2</v>
      </c>
      <c r="J18" s="9">
        <f t="shared" si="11"/>
        <v>2</v>
      </c>
      <c r="K18" s="9">
        <f t="shared" si="11"/>
        <v>2</v>
      </c>
      <c r="L18" s="9">
        <f t="shared" si="11"/>
        <v>2</v>
      </c>
      <c r="M18" s="9">
        <f t="shared" si="11"/>
        <v>1.9990400000000002</v>
      </c>
      <c r="N18" s="9">
        <f t="shared" si="11"/>
        <v>1.7511462499999997</v>
      </c>
      <c r="O18" s="9">
        <f>IF(O7&lt;50,2,1.4+23.4*(((90-O7)/100)^4))</f>
        <v>1.58954</v>
      </c>
      <c r="P18" s="9">
        <f>IF(P7&lt;50,2,1.4+23.4*(((90-P7)/100)^4))</f>
        <v>1.4374399999999998</v>
      </c>
      <c r="Q18" s="9">
        <f>IF(Q7&lt;50,2,1.4+23.4*(((90-Q7)/100)^4))</f>
        <v>1.4023399999999999</v>
      </c>
      <c r="R18" s="9">
        <f>IF(R7&lt;50,2,1.4+23.4*(((90-R7)/100)^4))</f>
        <v>1.4</v>
      </c>
    </row>
    <row r="19" spans="1:18" ht="18" hidden="1" x14ac:dyDescent="0.2">
      <c r="A19" s="4"/>
      <c r="B19" s="6" t="s">
        <v>42</v>
      </c>
      <c r="C19" s="6" t="s">
        <v>20</v>
      </c>
      <c r="D19" s="9">
        <f>IF(D7&lt;50,1.75,1.75+0.55*((D7-50)/40))</f>
        <v>1.75</v>
      </c>
      <c r="E19" s="9">
        <f t="shared" ref="E19:N19" si="12">IF(E7&lt;50,1.75,1.75+0.55*((E7-50)/40))</f>
        <v>1.75</v>
      </c>
      <c r="F19" s="9">
        <f t="shared" si="12"/>
        <v>1.75</v>
      </c>
      <c r="G19" s="9">
        <f t="shared" si="12"/>
        <v>1.75</v>
      </c>
      <c r="H19" s="9">
        <f t="shared" si="12"/>
        <v>1.75</v>
      </c>
      <c r="I19" s="9">
        <f>IF(I7&lt;50,1.75,1.75+0.55*((I7-50)/40))</f>
        <v>1.75</v>
      </c>
      <c r="J19" s="9">
        <f t="shared" si="12"/>
        <v>1.75</v>
      </c>
      <c r="K19" s="9">
        <f t="shared" si="12"/>
        <v>1.75</v>
      </c>
      <c r="L19" s="9">
        <f t="shared" si="12"/>
        <v>1.75</v>
      </c>
      <c r="M19" s="9">
        <f t="shared" si="12"/>
        <v>1.75</v>
      </c>
      <c r="N19" s="9">
        <f t="shared" si="12"/>
        <v>1.8187500000000001</v>
      </c>
      <c r="O19" s="9">
        <f>IF(O7&lt;50,1.75,1.75+0.55*((O7-50)/40))</f>
        <v>1.8875</v>
      </c>
      <c r="P19" s="9">
        <f>IF(P7&lt;50,1.75,1.75+0.55*((P7-50)/40))</f>
        <v>2.0249999999999999</v>
      </c>
      <c r="Q19" s="9">
        <f>IF(Q7&lt;50,1.75,1.75+0.55*((Q7-50)/40))</f>
        <v>2.1625000000000001</v>
      </c>
      <c r="R19" s="9">
        <f>IF(R7&lt;50,1.75,1.75+0.55*((R7-50)/40))</f>
        <v>2.2999999999999998</v>
      </c>
    </row>
    <row r="20" spans="1:18" ht="18" hidden="1" x14ac:dyDescent="0.2">
      <c r="A20" s="4"/>
      <c r="B20" s="6" t="s">
        <v>43</v>
      </c>
      <c r="C20" s="6" t="s">
        <v>20</v>
      </c>
      <c r="D20" s="7">
        <f>IF(D7&lt;50,3.5,2.6+35*(((90-D7)/100)^4))</f>
        <v>3.5</v>
      </c>
      <c r="E20" s="7">
        <f t="shared" ref="E20:N20" si="13">IF(E7&lt;50,3.5,2.6+35*(((90-E7)/100)^4))</f>
        <v>3.5</v>
      </c>
      <c r="F20" s="7">
        <f t="shared" si="13"/>
        <v>3.5</v>
      </c>
      <c r="G20" s="7">
        <f t="shared" si="13"/>
        <v>3.5</v>
      </c>
      <c r="H20" s="7">
        <f t="shared" si="13"/>
        <v>3.5</v>
      </c>
      <c r="I20" s="7">
        <f>IF(I7&lt;50,3.5,2.6+35*(((90-I7)/100)^4))</f>
        <v>3.5</v>
      </c>
      <c r="J20" s="7">
        <f t="shared" si="13"/>
        <v>3.5</v>
      </c>
      <c r="K20" s="7">
        <f t="shared" si="13"/>
        <v>3.5</v>
      </c>
      <c r="L20" s="7">
        <f t="shared" si="13"/>
        <v>3.5</v>
      </c>
      <c r="M20" s="7">
        <f t="shared" si="13"/>
        <v>3.4960000000000004</v>
      </c>
      <c r="N20" s="7">
        <f t="shared" si="13"/>
        <v>3.1252187500000002</v>
      </c>
      <c r="O20" s="7">
        <f>IF(O7&lt;50,3.5,2.6+35*(((90-O7)/100)^4))</f>
        <v>2.8835000000000002</v>
      </c>
      <c r="P20" s="7">
        <f>IF(P7&lt;50,3.5,2.6+35*(((90-P7)/100)^4))</f>
        <v>2.6560000000000001</v>
      </c>
      <c r="Q20" s="7">
        <f>IF(Q7&lt;50,3.5,2.6+35*(((90-Q7)/100)^4))</f>
        <v>2.6034999999999999</v>
      </c>
      <c r="R20" s="7">
        <f>IF(R7&lt;50,3.5,2.6+35*(((90-R7)/100)^4))</f>
        <v>2.6</v>
      </c>
    </row>
    <row r="21" spans="1:18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 x14ac:dyDescent="0.25">
      <c r="A22" s="4"/>
      <c r="B22" s="10" t="s">
        <v>44</v>
      </c>
      <c r="C22" s="11"/>
      <c r="D22" s="11"/>
      <c r="E22" s="12"/>
      <c r="F22" s="12"/>
      <c r="G22" s="12"/>
      <c r="H22" s="1"/>
      <c r="I22" s="1"/>
      <c r="J22" s="12"/>
      <c r="K22" s="12"/>
      <c r="L22" s="12"/>
      <c r="M22" s="12"/>
      <c r="N22" s="13"/>
      <c r="O22" s="1"/>
      <c r="P22" s="1"/>
      <c r="Q22" s="1"/>
      <c r="R22" s="1"/>
    </row>
    <row r="23" spans="1:18" ht="15" x14ac:dyDescent="0.25">
      <c r="A23" s="4"/>
      <c r="B23" s="12"/>
      <c r="C23" s="12"/>
      <c r="D23" s="12"/>
      <c r="E23" s="12"/>
      <c r="F23" s="12"/>
      <c r="G23" s="12"/>
      <c r="H23" s="1"/>
      <c r="I23" s="1"/>
      <c r="J23" s="12"/>
      <c r="K23" s="12"/>
      <c r="L23" s="13"/>
      <c r="M23" s="13"/>
      <c r="N23" s="13"/>
      <c r="O23" s="1"/>
      <c r="P23" s="1"/>
      <c r="Q23" s="1"/>
      <c r="R23" s="1"/>
    </row>
    <row r="24" spans="1:18" ht="15" x14ac:dyDescent="0.25">
      <c r="A24" s="4"/>
      <c r="B24" s="160" t="s">
        <v>51</v>
      </c>
      <c r="C24" s="161"/>
      <c r="D24" s="23" t="s">
        <v>168</v>
      </c>
      <c r="E24" s="23" t="s">
        <v>27</v>
      </c>
      <c r="F24" s="23" t="s">
        <v>153</v>
      </c>
      <c r="G24" s="23" t="s">
        <v>141</v>
      </c>
      <c r="H24" s="23" t="s">
        <v>142</v>
      </c>
      <c r="I24" s="23" t="s">
        <v>152</v>
      </c>
      <c r="J24" s="12"/>
      <c r="K24" s="12"/>
      <c r="L24" s="13"/>
      <c r="M24" s="13"/>
      <c r="N24" s="13"/>
      <c r="O24" s="1"/>
      <c r="P24" s="1"/>
      <c r="Q24" s="1"/>
      <c r="R24" s="1"/>
    </row>
    <row r="25" spans="1:18" ht="18" customHeight="1" x14ac:dyDescent="0.25">
      <c r="A25" s="4"/>
      <c r="B25" s="164" t="s">
        <v>45</v>
      </c>
      <c r="C25" s="23" t="s">
        <v>48</v>
      </c>
      <c r="D25" s="23">
        <v>1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12"/>
      <c r="K25" s="12"/>
      <c r="L25" s="13"/>
      <c r="M25" s="13"/>
      <c r="N25" s="13"/>
      <c r="O25" s="1"/>
      <c r="P25" s="1"/>
      <c r="Q25" s="1"/>
      <c r="R25" s="1"/>
    </row>
    <row r="26" spans="1:18" ht="15" x14ac:dyDescent="0.25">
      <c r="A26" s="4"/>
      <c r="B26" s="165"/>
      <c r="C26" s="23" t="s">
        <v>28</v>
      </c>
      <c r="D26" s="23">
        <v>0.85</v>
      </c>
      <c r="E26" s="23">
        <v>1</v>
      </c>
      <c r="F26" s="23">
        <v>1</v>
      </c>
      <c r="G26" s="23">
        <v>0.85</v>
      </c>
      <c r="H26" s="23">
        <v>1</v>
      </c>
      <c r="I26" s="23">
        <v>0.85</v>
      </c>
      <c r="J26" s="12"/>
      <c r="K26" s="12"/>
      <c r="L26" s="13"/>
      <c r="M26" s="13"/>
      <c r="N26" s="13"/>
      <c r="O26" s="1"/>
      <c r="P26" s="1"/>
      <c r="Q26" s="1"/>
      <c r="R26" s="1"/>
    </row>
    <row r="27" spans="1:18" ht="15" x14ac:dyDescent="0.25">
      <c r="A27" s="4"/>
      <c r="B27" s="163"/>
      <c r="C27" s="33" t="s">
        <v>165</v>
      </c>
      <c r="D27" s="33">
        <f t="shared" ref="D27:I27" si="14">D26</f>
        <v>0.85</v>
      </c>
      <c r="E27" s="33">
        <f t="shared" si="14"/>
        <v>1</v>
      </c>
      <c r="F27" s="33">
        <f t="shared" si="14"/>
        <v>1</v>
      </c>
      <c r="G27" s="33">
        <f t="shared" si="14"/>
        <v>0.85</v>
      </c>
      <c r="H27" s="33">
        <f t="shared" si="14"/>
        <v>1</v>
      </c>
      <c r="I27" s="33">
        <f t="shared" si="14"/>
        <v>0.85</v>
      </c>
      <c r="J27" s="12"/>
      <c r="K27" s="12"/>
      <c r="L27" s="13"/>
      <c r="M27" s="13"/>
      <c r="N27" s="13"/>
      <c r="O27" s="1"/>
      <c r="P27" s="1"/>
      <c r="Q27" s="1"/>
      <c r="R27" s="1"/>
    </row>
    <row r="28" spans="1:18" ht="18" customHeight="1" x14ac:dyDescent="0.25">
      <c r="A28" s="4"/>
      <c r="B28" s="162" t="s">
        <v>46</v>
      </c>
      <c r="C28" s="23" t="s">
        <v>55</v>
      </c>
      <c r="D28" s="24">
        <v>1.5</v>
      </c>
      <c r="E28" s="24">
        <v>1.5</v>
      </c>
      <c r="F28" s="25">
        <v>1.5</v>
      </c>
      <c r="G28" s="25">
        <v>1.4</v>
      </c>
      <c r="H28" s="25">
        <v>1.5</v>
      </c>
      <c r="I28" s="25">
        <v>1.5</v>
      </c>
      <c r="J28" s="12"/>
      <c r="K28" s="12"/>
      <c r="L28" s="13"/>
      <c r="M28" s="13"/>
      <c r="N28" s="13"/>
      <c r="O28" s="1"/>
      <c r="P28" s="1"/>
      <c r="Q28" s="1"/>
      <c r="R28" s="1"/>
    </row>
    <row r="29" spans="1:18" ht="15" x14ac:dyDescent="0.25">
      <c r="A29" s="4"/>
      <c r="B29" s="163"/>
      <c r="C29" s="23" t="s">
        <v>56</v>
      </c>
      <c r="D29" s="24">
        <v>1.5</v>
      </c>
      <c r="E29" s="24">
        <v>1.3</v>
      </c>
      <c r="F29" s="25">
        <v>1.5</v>
      </c>
      <c r="G29" s="25">
        <v>1.5</v>
      </c>
      <c r="H29" s="25">
        <v>1.5</v>
      </c>
      <c r="I29" s="25">
        <v>1.5</v>
      </c>
      <c r="J29" s="13"/>
      <c r="K29" s="13"/>
      <c r="L29" s="12"/>
      <c r="M29" s="12"/>
      <c r="N29" s="12"/>
      <c r="O29" s="12"/>
      <c r="P29" s="1"/>
      <c r="Q29" s="1"/>
      <c r="R29" s="1"/>
    </row>
  </sheetData>
  <mergeCells count="4">
    <mergeCell ref="B6:C6"/>
    <mergeCell ref="B24:C24"/>
    <mergeCell ref="B28:B29"/>
    <mergeCell ref="B25:B27"/>
  </mergeCells>
  <pageMargins left="0.7" right="0.7" top="0.75" bottom="0.75" header="0.3" footer="0.3"/>
  <pageSetup paperSize="9" orientation="portrait" r:id="rId1"/>
  <headerFooter>
    <oddHeader>&amp;LBedale Bypass&amp;RRevision0</oddHeader>
    <oddFooter>&amp;CPage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05DF6F1007664A9C57113654F80A87" ma:contentTypeVersion="12" ma:contentTypeDescription="Create a new document." ma:contentTypeScope="" ma:versionID="cc222e4d9a19dff879193e127ca9a5fe">
  <xsd:schema xmlns:xsd="http://www.w3.org/2001/XMLSchema" xmlns:xs="http://www.w3.org/2001/XMLSchema" xmlns:p="http://schemas.microsoft.com/office/2006/metadata/properties" xmlns:ns2="261c7bcc-e3ca-4a4c-9120-a25b2768b56f" xmlns:ns3="23adb0f9-6df5-4550-93f7-e1235106d27f" targetNamespace="http://schemas.microsoft.com/office/2006/metadata/properties" ma:root="true" ma:fieldsID="226ed1bfabca3c78f5a909819c8be127" ns2:_="" ns3:_="">
    <xsd:import namespace="261c7bcc-e3ca-4a4c-9120-a25b2768b56f"/>
    <xsd:import namespace="23adb0f9-6df5-4550-93f7-e1235106d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7bcc-e3ca-4a4c-9120-a25b2768b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db0f9-6df5-4550-93f7-e1235106d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A0F845-C24A-41EC-A470-F338C841B5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7F557D-0D88-48A7-9B0F-23C62F17A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c7bcc-e3ca-4a4c-9120-a25b2768b56f"/>
    <ds:schemaRef ds:uri="23adb0f9-6df5-4550-93f7-e1235106d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D6CEFA-AF62-43C6-A3B4-F2D52BCBAAE1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3adb0f9-6df5-4550-93f7-e1235106d27f"/>
    <ds:schemaRef ds:uri="261c7bcc-e3ca-4a4c-9120-a25b2768b5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</vt:i4>
      </vt:variant>
    </vt:vector>
  </HeadingPairs>
  <TitlesOfParts>
    <vt:vector size="41" baseType="lpstr">
      <vt:lpstr>Dictionnary</vt:lpstr>
      <vt:lpstr>Enquiry</vt:lpstr>
      <vt:lpstr>Bearing schedule</vt:lpstr>
      <vt:lpstr>FAQ</vt:lpstr>
      <vt:lpstr>Concrete</vt:lpstr>
      <vt:lpstr>Additional_rules</vt:lpstr>
      <vt:lpstr>Additional_rules_list</vt:lpstr>
      <vt:lpstr>CE_mark</vt:lpstr>
      <vt:lpstr>class_low_mortar</vt:lpstr>
      <vt:lpstr>class_lower_structure</vt:lpstr>
      <vt:lpstr>class_upp_mortar</vt:lpstr>
      <vt:lpstr>class_upper_structure</vt:lpstr>
      <vt:lpstr>classes_concrete</vt:lpstr>
      <vt:lpstr>classes_materials</vt:lpstr>
      <vt:lpstr>Corrosion_protection</vt:lpstr>
      <vt:lpstr>Country</vt:lpstr>
      <vt:lpstr>customer</vt:lpstr>
      <vt:lpstr>Dynamic_cell</vt:lpstr>
      <vt:lpstr>Empty</vt:lpstr>
      <vt:lpstr>Global_lower_masonry</vt:lpstr>
      <vt:lpstr>Global_upper_masonry</vt:lpstr>
      <vt:lpstr>Language</vt:lpstr>
      <vt:lpstr>Languages</vt:lpstr>
      <vt:lpstr>localisation</vt:lpstr>
      <vt:lpstr>Lower_fixing_type</vt:lpstr>
      <vt:lpstr>morh_low</vt:lpstr>
      <vt:lpstr>morh_upp</vt:lpstr>
      <vt:lpstr>No_</vt:lpstr>
      <vt:lpstr>number_bearings</vt:lpstr>
      <vt:lpstr>Positions</vt:lpstr>
      <vt:lpstr>FAQ!Print_Area</vt:lpstr>
      <vt:lpstr>project_name</vt:lpstr>
      <vt:lpstr>Ruler</vt:lpstr>
      <vt:lpstr>situations</vt:lpstr>
      <vt:lpstr>Skirt?</vt:lpstr>
      <vt:lpstr>Standard</vt:lpstr>
      <vt:lpstr>T_max</vt:lpstr>
      <vt:lpstr>T_min</vt:lpstr>
      <vt:lpstr>Upper_fixing_type</vt:lpstr>
      <vt:lpstr>Yes_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calcul appuis à pot</dc:title>
  <dc:subject>pot bearings</dc:subject>
  <dc:creator>Michal AMBOR</dc:creator>
  <cp:lastModifiedBy>WHITE Clare</cp:lastModifiedBy>
  <cp:lastPrinted>2017-01-24T08:20:37Z</cp:lastPrinted>
  <dcterms:created xsi:type="dcterms:W3CDTF">1999-05-17T10:59:44Z</dcterms:created>
  <dcterms:modified xsi:type="dcterms:W3CDTF">2024-02-07T11:46:16Z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0x0101003105DF6F1007664A9C57113654F80A87</vt:lpwstr>
  </property>
</Properties>
</file>